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<sst xmlns="http://schemas.openxmlformats.org/spreadsheetml/2006/main" count="638" uniqueCount="344">
  <si>
    <t>机器设备评估申报明细表</t>
  </si>
  <si>
    <t>价值时点：           年       月       日</t>
  </si>
  <si>
    <t>被评估单位（或者产权持有单位）：</t>
  </si>
  <si>
    <t>中铁五局机电有限责任公司三环钢构</t>
  </si>
  <si>
    <t>序号</t>
  </si>
  <si>
    <t>设备编号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</si>
  <si>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</si>
  <si>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</si>
  <si>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</si>
  <si>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</si>
  <si>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</si>
  <si>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</si>
  <si>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</si>
  <si>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评估单价（元）</t>
  </si>
  <si>
    <t>总价（元）</t>
  </si>
  <si>
    <t>备注</t>
  </si>
  <si>
    <t>316-1006-0512</t>
  </si>
  <si>
    <t xml:space="preserve"> 柴油液力叉车</t>
  </si>
  <si>
    <t>CPCD505T</t>
  </si>
  <si>
    <t>安徽合力</t>
  </si>
  <si>
    <t>台</t>
  </si>
  <si>
    <t>已报废、重3.52吨</t>
  </si>
  <si>
    <t>316-1007-0512</t>
  </si>
  <si>
    <t>CPC30 3T</t>
  </si>
  <si>
    <t>已报废、重3.5吨</t>
  </si>
  <si>
    <t>309-1010-0512</t>
  </si>
  <si>
    <t>单梁行车</t>
  </si>
  <si>
    <t>LD5 5T/13.5M</t>
  </si>
  <si>
    <t>安顺起重</t>
  </si>
  <si>
    <t>309-1011-0512</t>
  </si>
  <si>
    <t>重特</t>
  </si>
  <si>
    <t>309-1012-0512</t>
  </si>
  <si>
    <t>LD16 16T/16.5M</t>
  </si>
  <si>
    <t>河南力神</t>
  </si>
  <si>
    <t>已报废、重6.5吨</t>
  </si>
  <si>
    <t>309-1013-0512</t>
  </si>
  <si>
    <t>309-1014-0512</t>
  </si>
  <si>
    <t>LD55T/16.5M</t>
  </si>
  <si>
    <t>已报废、重4.5吨</t>
  </si>
  <si>
    <t>309-1015-0512</t>
  </si>
  <si>
    <t>309-1016-0512</t>
  </si>
  <si>
    <t>LD10</t>
  </si>
  <si>
    <t>河南大方</t>
  </si>
  <si>
    <t>309-1017-0512</t>
  </si>
  <si>
    <t>LD5</t>
  </si>
  <si>
    <t>309-1018-0512</t>
  </si>
  <si>
    <t>309-1330-0512</t>
  </si>
  <si>
    <t>LD16T</t>
  </si>
  <si>
    <t>309-1331-0512</t>
  </si>
  <si>
    <t>/</t>
  </si>
  <si>
    <t>LD3 3t8m</t>
  </si>
  <si>
    <t>已报废、重3吨</t>
  </si>
  <si>
    <t>309-004</t>
  </si>
  <si>
    <t>LD3 3t10.5m</t>
  </si>
  <si>
    <t>自制</t>
  </si>
  <si>
    <t>已报废、重3.2吨</t>
  </si>
  <si>
    <t>309-025</t>
  </si>
  <si>
    <t>双梁行车</t>
  </si>
  <si>
    <t>QD10 10t13.5m</t>
  </si>
  <si>
    <t>安顺</t>
  </si>
  <si>
    <t>已报废、重6.03吨</t>
  </si>
  <si>
    <t>309-028</t>
  </si>
  <si>
    <t>LD5 5T/10.5M</t>
  </si>
  <si>
    <t>已报废、重4.48吨</t>
  </si>
  <si>
    <t>LD5 5T</t>
  </si>
  <si>
    <t>801-1001-0512</t>
  </si>
  <si>
    <t>普通车床</t>
  </si>
  <si>
    <t>CW6163B φ600*1500</t>
  </si>
  <si>
    <t>沈阳机床</t>
  </si>
  <si>
    <t>已报废、切削长度1000mm、重3.4吨</t>
  </si>
  <si>
    <t>801-0369-0512</t>
  </si>
  <si>
    <t>CW6163C</t>
  </si>
  <si>
    <t>大连机床</t>
  </si>
  <si>
    <t>已报废、切削长度750mm、重3.2吨</t>
  </si>
  <si>
    <t>805-1002-0512</t>
  </si>
  <si>
    <t>摇臂钻床</t>
  </si>
  <si>
    <t>Z3050φ600*1500</t>
  </si>
  <si>
    <t>桂林二机</t>
  </si>
  <si>
    <t>已报废、重2.8吨</t>
  </si>
  <si>
    <t>802-0038-0512</t>
  </si>
  <si>
    <t>立式铣床</t>
  </si>
  <si>
    <t>X53K400*1600</t>
  </si>
  <si>
    <t>南通力晟</t>
  </si>
  <si>
    <t>已报废、重4.65吨</t>
  </si>
  <si>
    <t>819-0003-0512</t>
  </si>
  <si>
    <t>金属带锯床</t>
  </si>
  <si>
    <t>G4028 φ280</t>
  </si>
  <si>
    <t>浙江神雕</t>
  </si>
  <si>
    <t>已报废、重0.25吨</t>
  </si>
  <si>
    <t>820-1002-0512</t>
  </si>
  <si>
    <t>剪板机</t>
  </si>
  <si>
    <t>QC12Y12*2500</t>
  </si>
  <si>
    <t>江苏扬力</t>
  </si>
  <si>
    <t>已报废、重5.9吨</t>
  </si>
  <si>
    <t>827-1012-0512</t>
  </si>
  <si>
    <t>气体保护焊机</t>
  </si>
  <si>
    <t>NB-500K</t>
  </si>
  <si>
    <t>成都华远</t>
  </si>
  <si>
    <t>已报废、重0.08吨</t>
  </si>
  <si>
    <t>827-1013-0512</t>
  </si>
  <si>
    <t>交直流焊机</t>
  </si>
  <si>
    <t>ZXE1-400</t>
  </si>
  <si>
    <t>成都建设</t>
  </si>
  <si>
    <t>827-1014-0512</t>
  </si>
  <si>
    <t>827-0616-0512</t>
  </si>
  <si>
    <t>YD-500KR2</t>
  </si>
  <si>
    <t>唐山松下</t>
  </si>
  <si>
    <t>827-0617-0512</t>
  </si>
  <si>
    <t>827-0618-0512</t>
  </si>
  <si>
    <t>827-1018-0512</t>
  </si>
  <si>
    <t>YD-500KR2HGE</t>
  </si>
  <si>
    <t>201-1003-0512</t>
  </si>
  <si>
    <t>空压机</t>
  </si>
  <si>
    <t>HEM-10105 1.25Mpa</t>
  </si>
  <si>
    <t>夏门东亚</t>
  </si>
  <si>
    <t>2005.10.</t>
  </si>
  <si>
    <t>已报废、重0.2吨</t>
  </si>
  <si>
    <t>827-1019-0512</t>
  </si>
  <si>
    <t>交直流 氩弧焊机</t>
  </si>
  <si>
    <t>YC-300WP5300A</t>
  </si>
  <si>
    <t>已报废、重0.05吨</t>
  </si>
  <si>
    <t>899-1012-0512</t>
  </si>
  <si>
    <t>仿形气割机</t>
  </si>
  <si>
    <t>CG2-150 φ500*φ500</t>
  </si>
  <si>
    <t>上海华威</t>
  </si>
  <si>
    <t>已报废、重0.04吨</t>
  </si>
  <si>
    <t>899-1013-0512</t>
  </si>
  <si>
    <t>数控火焰切割机</t>
  </si>
  <si>
    <t>SK1 3M*10M</t>
  </si>
  <si>
    <t>贵航</t>
  </si>
  <si>
    <t>套</t>
  </si>
  <si>
    <t>已报废、重7.9吨</t>
  </si>
  <si>
    <t>832-1319-0512</t>
  </si>
  <si>
    <t>螺杆空压机</t>
  </si>
  <si>
    <t>XLVD-50A</t>
  </si>
  <si>
    <t>温州鑫磊</t>
  </si>
  <si>
    <t>已报废、重0.1吨</t>
  </si>
  <si>
    <t>827-1310-0512</t>
  </si>
  <si>
    <t>H型钢门型埋弧焊接机</t>
  </si>
  <si>
    <t>MZG-4000</t>
  </si>
  <si>
    <t>无锡华联</t>
  </si>
  <si>
    <t>已报废、重12吨</t>
  </si>
  <si>
    <t>827-1316-0512</t>
  </si>
  <si>
    <t>自动埋弧焊机</t>
  </si>
  <si>
    <t>MZ-1250R</t>
  </si>
  <si>
    <t>上海通用</t>
  </si>
  <si>
    <t>已报废、重0.12吨</t>
  </si>
  <si>
    <t>805-1003-0512</t>
  </si>
  <si>
    <t>Z3050</t>
  </si>
  <si>
    <t>中捷</t>
  </si>
  <si>
    <t>已报废、重3.1吨</t>
  </si>
  <si>
    <t>899-0012-0512</t>
  </si>
  <si>
    <t>碳弧气刨机</t>
  </si>
  <si>
    <t>MH-1250</t>
  </si>
  <si>
    <t>上海瑞火</t>
  </si>
  <si>
    <t>821-1305-0512</t>
  </si>
  <si>
    <t>开式固定台压力机</t>
  </si>
  <si>
    <t>JB21-160</t>
  </si>
  <si>
    <t>沃德精机</t>
  </si>
  <si>
    <t>已报废、重16.36吨</t>
  </si>
  <si>
    <t>899-0011-0512</t>
  </si>
  <si>
    <t>滚剪式自动行进式坡口机</t>
  </si>
  <si>
    <t>MH-12</t>
  </si>
  <si>
    <t>深圳盟豪</t>
  </si>
  <si>
    <t>已报废、重0.5吨</t>
  </si>
  <si>
    <t>899-1307-0512</t>
  </si>
  <si>
    <t>H型钢翼缘矫正机</t>
  </si>
  <si>
    <t>JZ-40A</t>
  </si>
  <si>
    <t>已报废、重11吨</t>
  </si>
  <si>
    <t>827-1309-0512</t>
  </si>
  <si>
    <t>H型钢自动组立机</t>
  </si>
  <si>
    <t>HG-1800</t>
  </si>
  <si>
    <t>899-1308-0512</t>
  </si>
  <si>
    <t>H型辊道式抛丸机</t>
  </si>
  <si>
    <t>HGQ1218-8</t>
  </si>
  <si>
    <t>已报废、重22.4吨</t>
  </si>
  <si>
    <t>899-1322-0512</t>
  </si>
  <si>
    <t>数控折弯机</t>
  </si>
  <si>
    <t>WC67K-650／400</t>
  </si>
  <si>
    <t>中航重工</t>
  </si>
  <si>
    <t>已报废、重25吨</t>
  </si>
  <si>
    <t>899-1321-0512</t>
  </si>
  <si>
    <t>数控卷板机</t>
  </si>
  <si>
    <t>WIISNC-25×2500</t>
  </si>
  <si>
    <t>已报废、重22吨</t>
  </si>
  <si>
    <t>899-1015-0512</t>
  </si>
  <si>
    <t>微型数控切割机</t>
  </si>
  <si>
    <t>ZNC-2100</t>
  </si>
  <si>
    <t>上海正特</t>
  </si>
  <si>
    <t>已报废、重1.2吨</t>
  </si>
  <si>
    <t>899-1306-0512</t>
  </si>
  <si>
    <t>数控切割机</t>
  </si>
  <si>
    <t>CNC-3500</t>
  </si>
  <si>
    <t>已报废、重8.1吨</t>
  </si>
  <si>
    <t>数控火焰等离子切割机</t>
  </si>
  <si>
    <t>PDT210B2</t>
  </si>
  <si>
    <t>上海普瑞</t>
  </si>
  <si>
    <t>已报废、重8吨</t>
  </si>
  <si>
    <t>899-1323-0512</t>
  </si>
  <si>
    <t>CNC-6000*38000</t>
  </si>
  <si>
    <t>已报废、重29.3吨</t>
  </si>
  <si>
    <t>827-1318-0512</t>
  </si>
  <si>
    <t>螺柱焊机</t>
  </si>
  <si>
    <t>RSN7-2500</t>
  </si>
  <si>
    <t>上海易发</t>
  </si>
  <si>
    <t>899-1014-0512</t>
  </si>
  <si>
    <t>等离子切割机</t>
  </si>
  <si>
    <t>YP-060PSHGE</t>
  </si>
  <si>
    <t>已报废、重1.1吨</t>
  </si>
  <si>
    <t xml:space="preserve"> 高压气动喷涂机</t>
  </si>
  <si>
    <t>GP9C</t>
  </si>
  <si>
    <t>已报废、重0.09吨</t>
  </si>
  <si>
    <t>907-0006-0512</t>
  </si>
  <si>
    <t>全数字超声破探伤仪</t>
  </si>
  <si>
    <t>FUT610</t>
  </si>
  <si>
    <t>石家庄飞泰</t>
  </si>
  <si>
    <t>已报废、重0.001吨</t>
  </si>
  <si>
    <t>810-0001-0514</t>
  </si>
  <si>
    <t>数控管螺纹车床</t>
  </si>
  <si>
    <t>QK1313a×1500</t>
  </si>
  <si>
    <t>长沙超瑞机床成套设备贸易有限公司</t>
  </si>
  <si>
    <t>已报废、重10.6吨</t>
  </si>
  <si>
    <t>820-0007-0514</t>
  </si>
  <si>
    <t>数控钢筋剪切线</t>
  </si>
  <si>
    <t>RMSL120B</t>
  </si>
  <si>
    <t>上海智钢机械科技有限公司</t>
  </si>
  <si>
    <t>已报废、重14.5吨</t>
  </si>
  <si>
    <t>899-0013-0514</t>
  </si>
  <si>
    <t>数控钢筋弯曲中心</t>
  </si>
  <si>
    <t>RMBC2-V32</t>
  </si>
  <si>
    <t>已报废、重8.5吨</t>
  </si>
  <si>
    <t>820-0002-0514</t>
  </si>
  <si>
    <t>联合冲剪机</t>
  </si>
  <si>
    <t>Q35Y-30</t>
  </si>
  <si>
    <t>马鞍山市百得数控机床有限公司</t>
  </si>
  <si>
    <t>820-0001-0514</t>
  </si>
  <si>
    <t>Q11Y-20×2500</t>
  </si>
  <si>
    <t>805-0001-0514</t>
  </si>
  <si>
    <t>Z3050×16/1</t>
  </si>
  <si>
    <t>沈阳机床股份有限公司中捷钻镗床</t>
  </si>
  <si>
    <t>805-023</t>
  </si>
  <si>
    <t>立式钻床</t>
  </si>
  <si>
    <t>Z535</t>
  </si>
  <si>
    <t>大河</t>
  </si>
  <si>
    <t>803-003</t>
  </si>
  <si>
    <t>牛头刨床</t>
  </si>
  <si>
    <t>B60100</t>
  </si>
  <si>
    <t>立新</t>
  </si>
  <si>
    <t>已报废、重0.4吨</t>
  </si>
  <si>
    <t>821-006</t>
  </si>
  <si>
    <t>单柱液压机</t>
  </si>
  <si>
    <t>Y41-100</t>
  </si>
  <si>
    <t>合肥</t>
  </si>
  <si>
    <t>已报废、重0.362吨</t>
  </si>
  <si>
    <t>314-091</t>
  </si>
  <si>
    <t>821-005</t>
  </si>
  <si>
    <t>Y41-25A</t>
  </si>
  <si>
    <t>气割机</t>
  </si>
  <si>
    <t>CG1-30</t>
  </si>
  <si>
    <t>成都</t>
  </si>
  <si>
    <t>827-1011</t>
  </si>
  <si>
    <t>NB500K</t>
  </si>
  <si>
    <t>827-1007</t>
  </si>
  <si>
    <t>交流焊机</t>
  </si>
  <si>
    <t>已报废、重0.065吨</t>
  </si>
  <si>
    <t>827-1005</t>
  </si>
  <si>
    <t>BX1-500-4</t>
  </si>
  <si>
    <t>上海</t>
  </si>
  <si>
    <t>827-1006</t>
  </si>
  <si>
    <t>899-1017</t>
  </si>
  <si>
    <t>弧焊机</t>
  </si>
  <si>
    <t>YK-405FL4</t>
  </si>
  <si>
    <t>W-1.0/12.5</t>
  </si>
  <si>
    <t>浙江杰豹</t>
  </si>
  <si>
    <t>交流弧焊机</t>
  </si>
  <si>
    <t>BX2-1000</t>
  </si>
  <si>
    <t>BX1-400</t>
  </si>
  <si>
    <t>广东</t>
  </si>
  <si>
    <t>827-012</t>
  </si>
  <si>
    <t>BX-300-1</t>
  </si>
  <si>
    <t>贵阳</t>
  </si>
  <si>
    <t>899-1010</t>
  </si>
  <si>
    <t>气体切割机</t>
  </si>
  <si>
    <t>899-1011</t>
  </si>
  <si>
    <t>220-1001</t>
  </si>
  <si>
    <t>充电机</t>
  </si>
  <si>
    <t>CDZ-60</t>
  </si>
  <si>
    <t>贵州三益</t>
  </si>
  <si>
    <t>焊机</t>
  </si>
  <si>
    <t>ZX7-500T</t>
  </si>
  <si>
    <t>逆变焊机</t>
  </si>
  <si>
    <t>NBC-500</t>
  </si>
  <si>
    <t>焊王逆变</t>
  </si>
  <si>
    <t>钢筋弯曲机</t>
  </si>
  <si>
    <t>φ6-40</t>
  </si>
  <si>
    <t>滚丝机</t>
  </si>
  <si>
    <t>HGS40F</t>
  </si>
  <si>
    <t>全自动钢筋弯曲机</t>
  </si>
  <si>
    <t>GF28</t>
  </si>
  <si>
    <t>已报废、重0.28吨</t>
  </si>
  <si>
    <t>加强型钢筋直螺纹滾轧机</t>
  </si>
  <si>
    <t>HGS40F2</t>
  </si>
  <si>
    <t>自动数控液压调直切断机</t>
  </si>
  <si>
    <t>4-12mm</t>
  </si>
  <si>
    <t>广东鑫博达</t>
  </si>
  <si>
    <t>已报废、重0.03吨</t>
  </si>
  <si>
    <t>切断机</t>
  </si>
  <si>
    <t>GQ -40</t>
  </si>
  <si>
    <t>台式钻床1#</t>
  </si>
  <si>
    <t>Z515-2</t>
  </si>
  <si>
    <t>吴忠机械</t>
  </si>
  <si>
    <t>台式钻床2#</t>
  </si>
  <si>
    <t>Z4113</t>
  </si>
  <si>
    <t>浙江永康</t>
  </si>
  <si>
    <t>台式钻床3#</t>
  </si>
  <si>
    <t>Z515</t>
  </si>
  <si>
    <t>社管电容</t>
  </si>
  <si>
    <t>630千伏</t>
  </si>
  <si>
    <t>已报废</t>
  </si>
  <si>
    <t xml:space="preserve"> 配电设施</t>
  </si>
  <si>
    <t>倒料车</t>
  </si>
  <si>
    <t>储砂桶</t>
  </si>
  <si>
    <t>个</t>
  </si>
  <si>
    <t>已报废、重0.75吨</t>
  </si>
  <si>
    <t>龙门吊</t>
  </si>
  <si>
    <t>5t</t>
  </si>
  <si>
    <t>已报废、重2.2吨</t>
  </si>
  <si>
    <t>场内用转运料大巴</t>
  </si>
  <si>
    <t>台式虎钳</t>
  </si>
  <si>
    <t>已报废、重0.01吨</t>
  </si>
  <si>
    <t>轨道切割机</t>
  </si>
  <si>
    <t>加工平台</t>
  </si>
  <si>
    <t>自制 3T/个</t>
  </si>
  <si>
    <t>已报废、重2.9吨</t>
  </si>
  <si>
    <t>鼓风机</t>
  </si>
  <si>
    <t>已报废、重0.025吨</t>
  </si>
  <si>
    <t>压力机</t>
  </si>
  <si>
    <t>YHD41-200t</t>
  </si>
  <si>
    <t>上海博海锻压机床厂</t>
  </si>
  <si>
    <t>调直机</t>
  </si>
  <si>
    <t>液压泵站</t>
  </si>
  <si>
    <t>合     计</t>
  </si>
  <si>
    <t>被评估单位（或者产权持有单位）填表人：</t>
  </si>
  <si>
    <t>填表日期：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</si>
</sst>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仿宋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7" fillId="12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topLeftCell="A106" workbookViewId="0">
      <selection activeCell="K110" sqref="K110"/>
    </sheetView>
  </sheetViews>
  <sheetFormatPr defaultColWidth="9" defaultRowHeight="13.5"/>
  <cols>
    <col min="1" max="1" width="9.625" customWidth="1"/>
    <col min="2" max="2" width="15.625" customWidth="1"/>
    <col min="3" max="3" width="18.625" customWidth="1"/>
    <col min="4" max="9" width="15.625" customWidth="1"/>
    <col min="10" max="11" width="15.625" style="1" customWidth="1"/>
    <col min="12" max="12" width="22.375" customWidth="1"/>
  </cols>
  <sheetData>
    <row r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  <c r="K1" s="12"/>
      <c r="L1" s="2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  <c r="K2" s="1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13"/>
      <c r="K3" s="13"/>
      <c r="L3" s="3"/>
    </row>
    <row r="4" ht="14.25" spans="1:12">
      <c r="A4" s="4" t="s">
        <v>2</v>
      </c>
      <c r="B4" s="5"/>
      <c r="C4" s="4" t="s">
        <v>3</v>
      </c>
      <c r="D4" s="5"/>
      <c r="E4" s="5"/>
      <c r="F4" s="5"/>
      <c r="G4" s="5"/>
      <c r="H4" s="5"/>
      <c r="I4" s="5"/>
      <c r="J4" s="14"/>
      <c r="K4" s="14"/>
      <c r="L4" s="15"/>
    </row>
    <row r="5" ht="21" customHeight="1" spans="1:12">
      <c r="A5" s="6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16" t="s">
        <v>13</v>
      </c>
      <c r="K5" s="16" t="s">
        <v>14</v>
      </c>
      <c r="L5" s="7" t="s">
        <v>15</v>
      </c>
    </row>
    <row r="6" ht="25" customHeight="1" spans="1:12">
      <c r="A6" s="8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8" t="s">
        <v>20</v>
      </c>
      <c r="G6" s="8">
        <v>1</v>
      </c>
      <c r="H6" s="9">
        <v>2006.07</v>
      </c>
      <c r="I6" s="9">
        <v>2006.07</v>
      </c>
      <c r="J6" s="17">
        <f t="shared" ref="J6:J9" si="0">ROUND(2180*3.52,0)</f>
        <v>7674</v>
      </c>
      <c r="K6" s="17">
        <f t="shared" ref="K6:K69" si="1">ROUND(G6*J6,0)</f>
        <v>7674</v>
      </c>
      <c r="L6" s="18" t="s">
        <v>21</v>
      </c>
    </row>
    <row r="7" ht="25" customHeight="1" spans="1:12">
      <c r="A7" s="8">
        <v>2</v>
      </c>
      <c r="B7" s="9" t="s">
        <v>22</v>
      </c>
      <c r="C7" s="9" t="s">
        <v>17</v>
      </c>
      <c r="D7" s="9" t="s">
        <v>23</v>
      </c>
      <c r="E7" s="9" t="s">
        <v>19</v>
      </c>
      <c r="F7" s="8" t="s">
        <v>20</v>
      </c>
      <c r="G7" s="8">
        <v>1</v>
      </c>
      <c r="H7" s="9">
        <v>2007.05</v>
      </c>
      <c r="I7" s="9">
        <v>2007.05</v>
      </c>
      <c r="J7" s="17">
        <f>ROUND(2180*3.5,0)</f>
        <v>7630</v>
      </c>
      <c r="K7" s="17">
        <f t="shared" si="1"/>
        <v>7630</v>
      </c>
      <c r="L7" s="18" t="s">
        <v>24</v>
      </c>
    </row>
    <row r="8" ht="25" customHeight="1" spans="1:12">
      <c r="A8" s="8">
        <v>3</v>
      </c>
      <c r="B8" s="9" t="s">
        <v>25</v>
      </c>
      <c r="C8" s="9" t="s">
        <v>26</v>
      </c>
      <c r="D8" s="9" t="s">
        <v>27</v>
      </c>
      <c r="E8" s="9" t="s">
        <v>28</v>
      </c>
      <c r="F8" s="8" t="s">
        <v>20</v>
      </c>
      <c r="G8" s="8">
        <v>1</v>
      </c>
      <c r="H8" s="9">
        <v>2007.12</v>
      </c>
      <c r="I8" s="9">
        <v>2007.12</v>
      </c>
      <c r="J8" s="17">
        <f t="shared" si="0"/>
        <v>7674</v>
      </c>
      <c r="K8" s="17">
        <f t="shared" si="1"/>
        <v>7674</v>
      </c>
      <c r="L8" s="18" t="s">
        <v>21</v>
      </c>
    </row>
    <row r="9" ht="25" customHeight="1" spans="1:12">
      <c r="A9" s="8">
        <v>4</v>
      </c>
      <c r="B9" s="9" t="s">
        <v>29</v>
      </c>
      <c r="C9" s="9" t="s">
        <v>26</v>
      </c>
      <c r="D9" s="9" t="s">
        <v>27</v>
      </c>
      <c r="E9" s="9" t="s">
        <v>30</v>
      </c>
      <c r="F9" s="8" t="s">
        <v>20</v>
      </c>
      <c r="G9" s="8">
        <v>1</v>
      </c>
      <c r="H9" s="9">
        <v>2009.12</v>
      </c>
      <c r="I9" s="9">
        <v>2009.12</v>
      </c>
      <c r="J9" s="17">
        <f t="shared" si="0"/>
        <v>7674</v>
      </c>
      <c r="K9" s="17">
        <f t="shared" si="1"/>
        <v>7674</v>
      </c>
      <c r="L9" s="18" t="s">
        <v>21</v>
      </c>
    </row>
    <row r="10" ht="25" customHeight="1" spans="1:12">
      <c r="A10" s="8">
        <v>5</v>
      </c>
      <c r="B10" s="9" t="s">
        <v>31</v>
      </c>
      <c r="C10" s="9" t="s">
        <v>26</v>
      </c>
      <c r="D10" s="9" t="s">
        <v>32</v>
      </c>
      <c r="E10" s="9" t="s">
        <v>33</v>
      </c>
      <c r="F10" s="8" t="s">
        <v>20</v>
      </c>
      <c r="G10" s="8">
        <v>1</v>
      </c>
      <c r="H10" s="9">
        <v>2010.04</v>
      </c>
      <c r="I10" s="9">
        <v>2010.04</v>
      </c>
      <c r="J10" s="17">
        <f>ROUND(2180*6.5,0)</f>
        <v>14170</v>
      </c>
      <c r="K10" s="17">
        <f t="shared" si="1"/>
        <v>14170</v>
      </c>
      <c r="L10" s="18" t="s">
        <v>34</v>
      </c>
    </row>
    <row r="11" ht="25" customHeight="1" spans="1:12">
      <c r="A11" s="8">
        <v>6</v>
      </c>
      <c r="B11" s="9" t="s">
        <v>35</v>
      </c>
      <c r="C11" s="9" t="s">
        <v>26</v>
      </c>
      <c r="D11" s="9" t="s">
        <v>32</v>
      </c>
      <c r="E11" s="9" t="s">
        <v>33</v>
      </c>
      <c r="F11" s="8" t="s">
        <v>20</v>
      </c>
      <c r="G11" s="8">
        <v>1</v>
      </c>
      <c r="H11" s="9">
        <v>2010.04</v>
      </c>
      <c r="I11" s="9">
        <v>2010.04</v>
      </c>
      <c r="J11" s="17">
        <f>ROUND(2180*6.5,0)</f>
        <v>14170</v>
      </c>
      <c r="K11" s="17">
        <f t="shared" si="1"/>
        <v>14170</v>
      </c>
      <c r="L11" s="18" t="s">
        <v>34</v>
      </c>
    </row>
    <row r="12" ht="25" customHeight="1" spans="1:12">
      <c r="A12" s="8">
        <v>7</v>
      </c>
      <c r="B12" s="9" t="s">
        <v>36</v>
      </c>
      <c r="C12" s="9" t="s">
        <v>26</v>
      </c>
      <c r="D12" s="9" t="s">
        <v>37</v>
      </c>
      <c r="E12" s="9" t="s">
        <v>33</v>
      </c>
      <c r="F12" s="8" t="s">
        <v>20</v>
      </c>
      <c r="G12" s="8">
        <v>1</v>
      </c>
      <c r="H12" s="9">
        <v>2010.04</v>
      </c>
      <c r="I12" s="9">
        <v>2010.04</v>
      </c>
      <c r="J12" s="17">
        <f>ROUND(2180*4.5,0)</f>
        <v>9810</v>
      </c>
      <c r="K12" s="17">
        <f t="shared" si="1"/>
        <v>9810</v>
      </c>
      <c r="L12" s="18" t="s">
        <v>38</v>
      </c>
    </row>
    <row r="13" ht="25" customHeight="1" spans="1:12">
      <c r="A13" s="8">
        <v>8</v>
      </c>
      <c r="B13" s="9" t="s">
        <v>39</v>
      </c>
      <c r="C13" s="9" t="s">
        <v>26</v>
      </c>
      <c r="D13" s="9" t="s">
        <v>37</v>
      </c>
      <c r="E13" s="9" t="s">
        <v>33</v>
      </c>
      <c r="F13" s="8" t="s">
        <v>20</v>
      </c>
      <c r="G13" s="8">
        <v>1</v>
      </c>
      <c r="H13" s="9">
        <v>2010.04</v>
      </c>
      <c r="I13" s="9">
        <v>2010.04</v>
      </c>
      <c r="J13" s="17">
        <f>ROUND(2180*4.5,0)</f>
        <v>9810</v>
      </c>
      <c r="K13" s="17">
        <f t="shared" si="1"/>
        <v>9810</v>
      </c>
      <c r="L13" s="18" t="s">
        <v>38</v>
      </c>
    </row>
    <row r="14" ht="25" customHeight="1" spans="1:12">
      <c r="A14" s="8">
        <v>9</v>
      </c>
      <c r="B14" s="9" t="s">
        <v>40</v>
      </c>
      <c r="C14" s="9" t="s">
        <v>26</v>
      </c>
      <c r="D14" s="9" t="s">
        <v>41</v>
      </c>
      <c r="E14" s="9" t="s">
        <v>42</v>
      </c>
      <c r="F14" s="8" t="s">
        <v>20</v>
      </c>
      <c r="G14" s="8">
        <v>1</v>
      </c>
      <c r="H14" s="9">
        <v>2011.05</v>
      </c>
      <c r="I14" s="9">
        <v>2011.05</v>
      </c>
      <c r="J14" s="17">
        <f t="shared" ref="J14:J16" si="2">ROUND(2180*3.52,0)</f>
        <v>7674</v>
      </c>
      <c r="K14" s="17">
        <f t="shared" si="1"/>
        <v>7674</v>
      </c>
      <c r="L14" s="18" t="s">
        <v>21</v>
      </c>
    </row>
    <row r="15" ht="25" customHeight="1" spans="1:12">
      <c r="A15" s="8">
        <v>10</v>
      </c>
      <c r="B15" s="9" t="s">
        <v>43</v>
      </c>
      <c r="C15" s="9" t="s">
        <v>26</v>
      </c>
      <c r="D15" s="9" t="s">
        <v>44</v>
      </c>
      <c r="E15" s="9" t="s">
        <v>42</v>
      </c>
      <c r="F15" s="8" t="s">
        <v>20</v>
      </c>
      <c r="G15" s="8">
        <v>1</v>
      </c>
      <c r="H15" s="9">
        <v>2011.05</v>
      </c>
      <c r="I15" s="9">
        <v>2011.05</v>
      </c>
      <c r="J15" s="17">
        <f t="shared" si="2"/>
        <v>7674</v>
      </c>
      <c r="K15" s="17">
        <f t="shared" si="1"/>
        <v>7674</v>
      </c>
      <c r="L15" s="18" t="s">
        <v>21</v>
      </c>
    </row>
    <row r="16" ht="25" customHeight="1" spans="1:12">
      <c r="A16" s="8">
        <v>11</v>
      </c>
      <c r="B16" s="9" t="s">
        <v>45</v>
      </c>
      <c r="C16" s="9" t="s">
        <v>26</v>
      </c>
      <c r="D16" s="9" t="s">
        <v>44</v>
      </c>
      <c r="E16" s="9" t="s">
        <v>42</v>
      </c>
      <c r="F16" s="8" t="s">
        <v>20</v>
      </c>
      <c r="G16" s="8">
        <v>1</v>
      </c>
      <c r="H16" s="9">
        <v>2011.1</v>
      </c>
      <c r="I16" s="9">
        <v>2011.1</v>
      </c>
      <c r="J16" s="17">
        <f t="shared" si="2"/>
        <v>7674</v>
      </c>
      <c r="K16" s="17">
        <f t="shared" si="1"/>
        <v>7674</v>
      </c>
      <c r="L16" s="18" t="s">
        <v>21</v>
      </c>
    </row>
    <row r="17" ht="25" customHeight="1" spans="1:12">
      <c r="A17" s="8">
        <v>12</v>
      </c>
      <c r="B17" s="9" t="s">
        <v>46</v>
      </c>
      <c r="C17" s="9" t="s">
        <v>26</v>
      </c>
      <c r="D17" s="9" t="s">
        <v>47</v>
      </c>
      <c r="E17" s="9" t="s">
        <v>42</v>
      </c>
      <c r="F17" s="8" t="s">
        <v>20</v>
      </c>
      <c r="G17" s="8">
        <v>1</v>
      </c>
      <c r="H17" s="9">
        <v>2016.5</v>
      </c>
      <c r="I17" s="9">
        <v>2016.5</v>
      </c>
      <c r="J17" s="17">
        <f>ROUND(2180*6.5,0)</f>
        <v>14170</v>
      </c>
      <c r="K17" s="17">
        <f t="shared" si="1"/>
        <v>14170</v>
      </c>
      <c r="L17" s="18" t="s">
        <v>34</v>
      </c>
    </row>
    <row r="18" ht="25" customHeight="1" spans="1:12">
      <c r="A18" s="8">
        <v>13</v>
      </c>
      <c r="B18" s="9" t="s">
        <v>48</v>
      </c>
      <c r="C18" s="9" t="s">
        <v>26</v>
      </c>
      <c r="D18" s="9" t="s">
        <v>47</v>
      </c>
      <c r="E18" s="9" t="s">
        <v>42</v>
      </c>
      <c r="F18" s="8" t="s">
        <v>20</v>
      </c>
      <c r="G18" s="8">
        <v>1</v>
      </c>
      <c r="H18" s="9">
        <v>2016.12</v>
      </c>
      <c r="I18" s="9">
        <v>2016.12</v>
      </c>
      <c r="J18" s="17">
        <f>ROUND(2180*6.5,0)</f>
        <v>14170</v>
      </c>
      <c r="K18" s="17">
        <f t="shared" si="1"/>
        <v>14170</v>
      </c>
      <c r="L18" s="18" t="s">
        <v>34</v>
      </c>
    </row>
    <row r="19" ht="25" customHeight="1" spans="1:12">
      <c r="A19" s="8">
        <v>14</v>
      </c>
      <c r="B19" s="8" t="s">
        <v>49</v>
      </c>
      <c r="C19" s="8" t="s">
        <v>26</v>
      </c>
      <c r="D19" s="8" t="s">
        <v>50</v>
      </c>
      <c r="E19" s="8"/>
      <c r="F19" s="8" t="s">
        <v>20</v>
      </c>
      <c r="G19" s="8">
        <v>1</v>
      </c>
      <c r="H19" s="8">
        <v>1975.6</v>
      </c>
      <c r="I19" s="8">
        <v>1975.6</v>
      </c>
      <c r="J19" s="17">
        <f>ROUND(2180*3,0)</f>
        <v>6540</v>
      </c>
      <c r="K19" s="17">
        <f t="shared" si="1"/>
        <v>6540</v>
      </c>
      <c r="L19" s="18" t="s">
        <v>51</v>
      </c>
    </row>
    <row r="20" ht="25" customHeight="1" spans="1:12">
      <c r="A20" s="8">
        <v>15</v>
      </c>
      <c r="B20" s="8" t="s">
        <v>52</v>
      </c>
      <c r="C20" s="8" t="s">
        <v>26</v>
      </c>
      <c r="D20" s="8" t="s">
        <v>53</v>
      </c>
      <c r="E20" s="8" t="s">
        <v>54</v>
      </c>
      <c r="F20" s="8" t="s">
        <v>20</v>
      </c>
      <c r="G20" s="8">
        <v>1</v>
      </c>
      <c r="H20" s="8">
        <v>1976.8</v>
      </c>
      <c r="I20" s="8">
        <v>1976.8</v>
      </c>
      <c r="J20" s="17">
        <f>ROUND(2180*3.2,0)</f>
        <v>6976</v>
      </c>
      <c r="K20" s="17">
        <f t="shared" si="1"/>
        <v>6976</v>
      </c>
      <c r="L20" s="18" t="s">
        <v>55</v>
      </c>
    </row>
    <row r="21" ht="25" customHeight="1" spans="1:12">
      <c r="A21" s="8">
        <v>16</v>
      </c>
      <c r="B21" s="8" t="s">
        <v>56</v>
      </c>
      <c r="C21" s="8" t="s">
        <v>57</v>
      </c>
      <c r="D21" s="8" t="s">
        <v>58</v>
      </c>
      <c r="E21" s="8" t="s">
        <v>59</v>
      </c>
      <c r="F21" s="8" t="s">
        <v>20</v>
      </c>
      <c r="G21" s="8">
        <v>1</v>
      </c>
      <c r="H21" s="8">
        <v>2005.9</v>
      </c>
      <c r="I21" s="8">
        <v>2005.9</v>
      </c>
      <c r="J21" s="17">
        <f>ROUND(2180*6.03,0)</f>
        <v>13145</v>
      </c>
      <c r="K21" s="17">
        <f t="shared" si="1"/>
        <v>13145</v>
      </c>
      <c r="L21" s="18" t="s">
        <v>60</v>
      </c>
    </row>
    <row r="22" ht="25" customHeight="1" spans="1:12">
      <c r="A22" s="8">
        <v>17</v>
      </c>
      <c r="B22" s="8" t="s">
        <v>61</v>
      </c>
      <c r="C22" s="8" t="s">
        <v>26</v>
      </c>
      <c r="D22" s="8" t="s">
        <v>62</v>
      </c>
      <c r="E22" s="8" t="s">
        <v>30</v>
      </c>
      <c r="F22" s="8" t="s">
        <v>20</v>
      </c>
      <c r="G22" s="8">
        <v>1</v>
      </c>
      <c r="H22" s="8">
        <v>2005.9</v>
      </c>
      <c r="I22" s="8">
        <v>2005.9</v>
      </c>
      <c r="J22" s="17">
        <f>ROUND(2180*4.48,0)</f>
        <v>9766</v>
      </c>
      <c r="K22" s="17">
        <f t="shared" si="1"/>
        <v>9766</v>
      </c>
      <c r="L22" s="18" t="s">
        <v>63</v>
      </c>
    </row>
    <row r="23" ht="25" customHeight="1" spans="1:12">
      <c r="A23" s="8">
        <v>18</v>
      </c>
      <c r="B23" s="8" t="s">
        <v>49</v>
      </c>
      <c r="C23" s="9" t="s">
        <v>26</v>
      </c>
      <c r="D23" s="9" t="s">
        <v>64</v>
      </c>
      <c r="E23" s="8" t="s">
        <v>30</v>
      </c>
      <c r="F23" s="8" t="s">
        <v>20</v>
      </c>
      <c r="G23" s="8">
        <v>1</v>
      </c>
      <c r="H23" s="8">
        <v>2005.1</v>
      </c>
      <c r="I23" s="8">
        <v>2005.1</v>
      </c>
      <c r="J23" s="17">
        <f>ROUND(2180*3.52,0)</f>
        <v>7674</v>
      </c>
      <c r="K23" s="17">
        <f t="shared" si="1"/>
        <v>7674</v>
      </c>
      <c r="L23" s="18" t="s">
        <v>21</v>
      </c>
    </row>
    <row r="24" ht="25" customHeight="1" spans="1:12">
      <c r="A24" s="8">
        <v>19</v>
      </c>
      <c r="B24" s="9" t="s">
        <v>65</v>
      </c>
      <c r="C24" s="9" t="s">
        <v>66</v>
      </c>
      <c r="D24" s="9" t="s">
        <v>67</v>
      </c>
      <c r="E24" s="9" t="s">
        <v>68</v>
      </c>
      <c r="F24" s="8" t="s">
        <v>20</v>
      </c>
      <c r="G24" s="8">
        <v>1</v>
      </c>
      <c r="H24" s="9">
        <v>2003.11</v>
      </c>
      <c r="I24" s="9">
        <v>2003.11</v>
      </c>
      <c r="J24" s="17">
        <f>ROUND(2180*3.4,0)</f>
        <v>7412</v>
      </c>
      <c r="K24" s="17">
        <f t="shared" si="1"/>
        <v>7412</v>
      </c>
      <c r="L24" s="18" t="s">
        <v>69</v>
      </c>
    </row>
    <row r="25" ht="25" customHeight="1" spans="1:12">
      <c r="A25" s="8">
        <v>20</v>
      </c>
      <c r="B25" s="9" t="s">
        <v>70</v>
      </c>
      <c r="C25" s="9" t="s">
        <v>66</v>
      </c>
      <c r="D25" s="9" t="s">
        <v>71</v>
      </c>
      <c r="E25" s="9" t="s">
        <v>72</v>
      </c>
      <c r="F25" s="8" t="s">
        <v>20</v>
      </c>
      <c r="G25" s="8">
        <v>1</v>
      </c>
      <c r="H25" s="9">
        <v>2007.7</v>
      </c>
      <c r="I25" s="9">
        <v>2007.7</v>
      </c>
      <c r="J25" s="17">
        <f>ROUND(2180*3.2,0)</f>
        <v>6976</v>
      </c>
      <c r="K25" s="17">
        <f t="shared" si="1"/>
        <v>6976</v>
      </c>
      <c r="L25" s="18" t="s">
        <v>73</v>
      </c>
    </row>
    <row r="26" ht="25" customHeight="1" spans="1:12">
      <c r="A26" s="8">
        <v>21</v>
      </c>
      <c r="B26" s="9" t="s">
        <v>74</v>
      </c>
      <c r="C26" s="9" t="s">
        <v>75</v>
      </c>
      <c r="D26" s="9" t="s">
        <v>76</v>
      </c>
      <c r="E26" s="9" t="s">
        <v>77</v>
      </c>
      <c r="F26" s="8" t="s">
        <v>20</v>
      </c>
      <c r="G26" s="8">
        <v>1</v>
      </c>
      <c r="H26" s="9">
        <v>2006.2</v>
      </c>
      <c r="I26" s="9">
        <v>2006.2</v>
      </c>
      <c r="J26" s="17">
        <f>ROUND(2180*2.8,0)</f>
        <v>6104</v>
      </c>
      <c r="K26" s="17">
        <f t="shared" si="1"/>
        <v>6104</v>
      </c>
      <c r="L26" s="18" t="s">
        <v>78</v>
      </c>
    </row>
    <row r="27" ht="25" customHeight="1" spans="1:12">
      <c r="A27" s="8">
        <v>22</v>
      </c>
      <c r="B27" s="9" t="s">
        <v>79</v>
      </c>
      <c r="C27" s="9" t="s">
        <v>80</v>
      </c>
      <c r="D27" s="9" t="s">
        <v>81</v>
      </c>
      <c r="E27" s="9" t="s">
        <v>82</v>
      </c>
      <c r="F27" s="8" t="s">
        <v>20</v>
      </c>
      <c r="G27" s="8">
        <v>1</v>
      </c>
      <c r="H27" s="9">
        <v>2007.7</v>
      </c>
      <c r="I27" s="9">
        <v>2007.7</v>
      </c>
      <c r="J27" s="17">
        <f>ROUND(2180*4.65,0)</f>
        <v>10137</v>
      </c>
      <c r="K27" s="17">
        <f t="shared" si="1"/>
        <v>10137</v>
      </c>
      <c r="L27" s="18" t="s">
        <v>83</v>
      </c>
    </row>
    <row r="28" ht="25" customHeight="1" spans="1:12">
      <c r="A28" s="8">
        <v>23</v>
      </c>
      <c r="B28" s="9" t="s">
        <v>84</v>
      </c>
      <c r="C28" s="9" t="s">
        <v>85</v>
      </c>
      <c r="D28" s="9" t="s">
        <v>86</v>
      </c>
      <c r="E28" s="9" t="s">
        <v>87</v>
      </c>
      <c r="F28" s="8" t="s">
        <v>20</v>
      </c>
      <c r="G28" s="8">
        <v>1</v>
      </c>
      <c r="H28" s="9">
        <v>2007.4</v>
      </c>
      <c r="I28" s="9">
        <v>2007.4</v>
      </c>
      <c r="J28" s="17">
        <f>ROUND(2180*0.25,0)</f>
        <v>545</v>
      </c>
      <c r="K28" s="17">
        <f t="shared" si="1"/>
        <v>545</v>
      </c>
      <c r="L28" s="18" t="s">
        <v>88</v>
      </c>
    </row>
    <row r="29" ht="25" customHeight="1" spans="1:12">
      <c r="A29" s="8">
        <v>24</v>
      </c>
      <c r="B29" s="9" t="s">
        <v>89</v>
      </c>
      <c r="C29" s="9" t="s">
        <v>90</v>
      </c>
      <c r="D29" s="9" t="s">
        <v>91</v>
      </c>
      <c r="E29" s="9" t="s">
        <v>92</v>
      </c>
      <c r="F29" s="8" t="s">
        <v>20</v>
      </c>
      <c r="G29" s="8">
        <v>1</v>
      </c>
      <c r="H29" s="9">
        <v>2009.12</v>
      </c>
      <c r="I29" s="9">
        <v>2009.12</v>
      </c>
      <c r="J29" s="17">
        <f>ROUND(2180*5.9,0)</f>
        <v>12862</v>
      </c>
      <c r="K29" s="17">
        <f t="shared" si="1"/>
        <v>12862</v>
      </c>
      <c r="L29" s="18" t="s">
        <v>93</v>
      </c>
    </row>
    <row r="30" ht="25" customHeight="1" spans="1:12">
      <c r="A30" s="8">
        <v>25</v>
      </c>
      <c r="B30" s="9" t="s">
        <v>94</v>
      </c>
      <c r="C30" s="9" t="s">
        <v>95</v>
      </c>
      <c r="D30" s="9" t="s">
        <v>96</v>
      </c>
      <c r="E30" s="9" t="s">
        <v>97</v>
      </c>
      <c r="F30" s="8" t="s">
        <v>20</v>
      </c>
      <c r="G30" s="8">
        <v>2</v>
      </c>
      <c r="H30" s="9">
        <v>2005.9</v>
      </c>
      <c r="I30" s="9">
        <v>2005.9</v>
      </c>
      <c r="J30" s="17">
        <f t="shared" ref="J30:J36" si="3">ROUND(2180*0.08,0)</f>
        <v>174</v>
      </c>
      <c r="K30" s="17">
        <f t="shared" si="1"/>
        <v>348</v>
      </c>
      <c r="L30" s="18" t="s">
        <v>98</v>
      </c>
    </row>
    <row r="31" ht="25" customHeight="1" spans="1:12">
      <c r="A31" s="8">
        <v>26</v>
      </c>
      <c r="B31" s="9" t="s">
        <v>99</v>
      </c>
      <c r="C31" s="9" t="s">
        <v>100</v>
      </c>
      <c r="D31" s="9" t="s">
        <v>101</v>
      </c>
      <c r="E31" s="9" t="s">
        <v>102</v>
      </c>
      <c r="F31" s="8" t="s">
        <v>20</v>
      </c>
      <c r="G31" s="8">
        <v>1</v>
      </c>
      <c r="H31" s="9">
        <v>2005.9</v>
      </c>
      <c r="I31" s="9">
        <v>2005.9</v>
      </c>
      <c r="J31" s="17">
        <f t="shared" si="3"/>
        <v>174</v>
      </c>
      <c r="K31" s="17">
        <f t="shared" si="1"/>
        <v>174</v>
      </c>
      <c r="L31" s="18" t="s">
        <v>98</v>
      </c>
    </row>
    <row r="32" ht="25" customHeight="1" spans="1:12">
      <c r="A32" s="8">
        <v>27</v>
      </c>
      <c r="B32" s="9" t="s">
        <v>103</v>
      </c>
      <c r="C32" s="9" t="s">
        <v>100</v>
      </c>
      <c r="D32" s="9" t="s">
        <v>101</v>
      </c>
      <c r="E32" s="9" t="s">
        <v>102</v>
      </c>
      <c r="F32" s="8" t="s">
        <v>20</v>
      </c>
      <c r="G32" s="8">
        <v>1</v>
      </c>
      <c r="H32" s="9">
        <v>2005.9</v>
      </c>
      <c r="I32" s="9">
        <v>2005.9</v>
      </c>
      <c r="J32" s="17">
        <f t="shared" si="3"/>
        <v>174</v>
      </c>
      <c r="K32" s="17">
        <f t="shared" si="1"/>
        <v>174</v>
      </c>
      <c r="L32" s="18" t="s">
        <v>98</v>
      </c>
    </row>
    <row r="33" ht="25" customHeight="1" spans="1:12">
      <c r="A33" s="8">
        <v>28</v>
      </c>
      <c r="B33" s="9" t="s">
        <v>104</v>
      </c>
      <c r="C33" s="9" t="s">
        <v>95</v>
      </c>
      <c r="D33" s="9" t="s">
        <v>105</v>
      </c>
      <c r="E33" s="9" t="s">
        <v>106</v>
      </c>
      <c r="F33" s="8" t="s">
        <v>20</v>
      </c>
      <c r="G33" s="8">
        <v>3</v>
      </c>
      <c r="H33" s="9">
        <v>2007.6</v>
      </c>
      <c r="I33" s="9">
        <v>2007.6</v>
      </c>
      <c r="J33" s="17">
        <f t="shared" si="3"/>
        <v>174</v>
      </c>
      <c r="K33" s="17">
        <f t="shared" si="1"/>
        <v>522</v>
      </c>
      <c r="L33" s="18" t="s">
        <v>98</v>
      </c>
    </row>
    <row r="34" ht="25" customHeight="1" spans="1:12">
      <c r="A34" s="8">
        <v>29</v>
      </c>
      <c r="B34" s="9" t="s">
        <v>107</v>
      </c>
      <c r="C34" s="9" t="s">
        <v>95</v>
      </c>
      <c r="D34" s="9" t="s">
        <v>105</v>
      </c>
      <c r="E34" s="9" t="s">
        <v>106</v>
      </c>
      <c r="F34" s="8" t="s">
        <v>20</v>
      </c>
      <c r="G34" s="8">
        <v>3</v>
      </c>
      <c r="H34" s="9">
        <v>2007.6</v>
      </c>
      <c r="I34" s="9">
        <v>2007.6</v>
      </c>
      <c r="J34" s="17">
        <f t="shared" si="3"/>
        <v>174</v>
      </c>
      <c r="K34" s="17">
        <f t="shared" si="1"/>
        <v>522</v>
      </c>
      <c r="L34" s="18" t="s">
        <v>98</v>
      </c>
    </row>
    <row r="35" ht="25" customHeight="1" spans="1:12">
      <c r="A35" s="8">
        <v>30</v>
      </c>
      <c r="B35" s="9" t="s">
        <v>108</v>
      </c>
      <c r="C35" s="9" t="s">
        <v>95</v>
      </c>
      <c r="D35" s="9" t="s">
        <v>105</v>
      </c>
      <c r="E35" s="9" t="s">
        <v>106</v>
      </c>
      <c r="F35" s="8" t="s">
        <v>20</v>
      </c>
      <c r="G35" s="8">
        <v>3</v>
      </c>
      <c r="H35" s="9">
        <v>2007.6</v>
      </c>
      <c r="I35" s="9">
        <v>2007.6</v>
      </c>
      <c r="J35" s="17">
        <f t="shared" si="3"/>
        <v>174</v>
      </c>
      <c r="K35" s="17">
        <f t="shared" si="1"/>
        <v>522</v>
      </c>
      <c r="L35" s="18" t="s">
        <v>98</v>
      </c>
    </row>
    <row r="36" ht="25" customHeight="1" spans="1:12">
      <c r="A36" s="8">
        <v>31</v>
      </c>
      <c r="B36" s="9" t="s">
        <v>109</v>
      </c>
      <c r="C36" s="9" t="s">
        <v>95</v>
      </c>
      <c r="D36" s="9" t="s">
        <v>110</v>
      </c>
      <c r="E36" s="9" t="s">
        <v>106</v>
      </c>
      <c r="F36" s="8" t="s">
        <v>20</v>
      </c>
      <c r="G36" s="8">
        <v>4</v>
      </c>
      <c r="H36" s="9">
        <v>2009.12</v>
      </c>
      <c r="I36" s="9">
        <v>2009.12</v>
      </c>
      <c r="J36" s="17">
        <f t="shared" si="3"/>
        <v>174</v>
      </c>
      <c r="K36" s="17">
        <f t="shared" si="1"/>
        <v>696</v>
      </c>
      <c r="L36" s="18" t="s">
        <v>98</v>
      </c>
    </row>
    <row r="37" ht="25" customHeight="1" spans="1:12">
      <c r="A37" s="8">
        <v>32</v>
      </c>
      <c r="B37" s="9" t="s">
        <v>111</v>
      </c>
      <c r="C37" s="9" t="s">
        <v>112</v>
      </c>
      <c r="D37" s="9" t="s">
        <v>113</v>
      </c>
      <c r="E37" s="9" t="s">
        <v>114</v>
      </c>
      <c r="F37" s="8" t="s">
        <v>20</v>
      </c>
      <c r="G37" s="8">
        <v>1</v>
      </c>
      <c r="H37" s="9" t="s">
        <v>115</v>
      </c>
      <c r="I37" s="9" t="s">
        <v>115</v>
      </c>
      <c r="J37" s="17">
        <f>ROUND(2180*0.2,0)</f>
        <v>436</v>
      </c>
      <c r="K37" s="17">
        <f t="shared" si="1"/>
        <v>436</v>
      </c>
      <c r="L37" s="18" t="s">
        <v>116</v>
      </c>
    </row>
    <row r="38" ht="25" customHeight="1" spans="1:12">
      <c r="A38" s="8">
        <v>33</v>
      </c>
      <c r="B38" s="9" t="s">
        <v>117</v>
      </c>
      <c r="C38" s="9" t="s">
        <v>118</v>
      </c>
      <c r="D38" s="9" t="s">
        <v>119</v>
      </c>
      <c r="E38" s="9" t="s">
        <v>106</v>
      </c>
      <c r="F38" s="8" t="s">
        <v>20</v>
      </c>
      <c r="G38" s="8">
        <v>1</v>
      </c>
      <c r="H38" s="9">
        <v>2010.2</v>
      </c>
      <c r="I38" s="9">
        <v>2010.2</v>
      </c>
      <c r="J38" s="17">
        <f>ROUND(2180*0.05,0)</f>
        <v>109</v>
      </c>
      <c r="K38" s="17">
        <f t="shared" si="1"/>
        <v>109</v>
      </c>
      <c r="L38" s="18" t="s">
        <v>120</v>
      </c>
    </row>
    <row r="39" ht="25" customHeight="1" spans="1:12">
      <c r="A39" s="8">
        <v>34</v>
      </c>
      <c r="B39" s="9" t="s">
        <v>121</v>
      </c>
      <c r="C39" s="9" t="s">
        <v>122</v>
      </c>
      <c r="D39" s="9" t="s">
        <v>123</v>
      </c>
      <c r="E39" s="9" t="s">
        <v>124</v>
      </c>
      <c r="F39" s="8" t="s">
        <v>20</v>
      </c>
      <c r="G39" s="8">
        <v>1</v>
      </c>
      <c r="H39" s="9">
        <v>2006.5</v>
      </c>
      <c r="I39" s="9">
        <v>2006.5</v>
      </c>
      <c r="J39" s="17">
        <f>ROUND(2180*0.04,0)</f>
        <v>87</v>
      </c>
      <c r="K39" s="17">
        <f t="shared" si="1"/>
        <v>87</v>
      </c>
      <c r="L39" s="18" t="s">
        <v>125</v>
      </c>
    </row>
    <row r="40" ht="25" customHeight="1" spans="1:12">
      <c r="A40" s="8">
        <v>35</v>
      </c>
      <c r="B40" s="9" t="s">
        <v>126</v>
      </c>
      <c r="C40" s="9" t="s">
        <v>127</v>
      </c>
      <c r="D40" s="9" t="s">
        <v>128</v>
      </c>
      <c r="E40" s="9" t="s">
        <v>129</v>
      </c>
      <c r="F40" s="8" t="s">
        <v>130</v>
      </c>
      <c r="G40" s="8">
        <v>1</v>
      </c>
      <c r="H40" s="9">
        <v>2009.12</v>
      </c>
      <c r="I40" s="9">
        <v>2009.12</v>
      </c>
      <c r="J40" s="17">
        <f>ROUND(2180*7.9,0)</f>
        <v>17222</v>
      </c>
      <c r="K40" s="17">
        <f t="shared" si="1"/>
        <v>17222</v>
      </c>
      <c r="L40" s="18" t="s">
        <v>131</v>
      </c>
    </row>
    <row r="41" ht="25" customHeight="1" spans="1:12">
      <c r="A41" s="8">
        <v>36</v>
      </c>
      <c r="B41" s="9" t="s">
        <v>132</v>
      </c>
      <c r="C41" s="9" t="s">
        <v>133</v>
      </c>
      <c r="D41" s="9" t="s">
        <v>134</v>
      </c>
      <c r="E41" s="9" t="s">
        <v>135</v>
      </c>
      <c r="F41" s="8" t="s">
        <v>20</v>
      </c>
      <c r="G41" s="8">
        <v>1</v>
      </c>
      <c r="H41" s="9">
        <v>2016.12</v>
      </c>
      <c r="I41" s="9">
        <v>2016.12</v>
      </c>
      <c r="J41" s="17">
        <f>ROUND(2180*0.1,0)</f>
        <v>218</v>
      </c>
      <c r="K41" s="17">
        <f t="shared" si="1"/>
        <v>218</v>
      </c>
      <c r="L41" s="18" t="s">
        <v>136</v>
      </c>
    </row>
    <row r="42" ht="25" customHeight="1" spans="1:12">
      <c r="A42" s="8">
        <v>37</v>
      </c>
      <c r="B42" s="9" t="s">
        <v>137</v>
      </c>
      <c r="C42" s="9" t="s">
        <v>138</v>
      </c>
      <c r="D42" s="9" t="s">
        <v>139</v>
      </c>
      <c r="E42" s="9" t="s">
        <v>140</v>
      </c>
      <c r="F42" s="8" t="s">
        <v>20</v>
      </c>
      <c r="G42" s="8">
        <v>1</v>
      </c>
      <c r="H42" s="9">
        <v>2014.05</v>
      </c>
      <c r="I42" s="9">
        <v>2014.05</v>
      </c>
      <c r="J42" s="17">
        <f>ROUND(2180*12,0)</f>
        <v>26160</v>
      </c>
      <c r="K42" s="17">
        <f t="shared" si="1"/>
        <v>26160</v>
      </c>
      <c r="L42" s="18" t="s">
        <v>141</v>
      </c>
    </row>
    <row r="43" ht="25" customHeight="1" spans="1:12">
      <c r="A43" s="8">
        <v>38</v>
      </c>
      <c r="B43" s="9" t="s">
        <v>142</v>
      </c>
      <c r="C43" s="9" t="s">
        <v>143</v>
      </c>
      <c r="D43" s="9" t="s">
        <v>144</v>
      </c>
      <c r="E43" s="9" t="s">
        <v>145</v>
      </c>
      <c r="F43" s="8" t="s">
        <v>20</v>
      </c>
      <c r="G43" s="8">
        <v>1</v>
      </c>
      <c r="H43" s="9">
        <v>2016.1</v>
      </c>
      <c r="I43" s="9">
        <v>2016.1</v>
      </c>
      <c r="J43" s="17">
        <f>ROUND(2180*0.12,0)</f>
        <v>262</v>
      </c>
      <c r="K43" s="17">
        <f t="shared" si="1"/>
        <v>262</v>
      </c>
      <c r="L43" s="18" t="s">
        <v>146</v>
      </c>
    </row>
    <row r="44" ht="25" customHeight="1" spans="1:12">
      <c r="A44" s="8">
        <v>39</v>
      </c>
      <c r="B44" s="9" t="s">
        <v>147</v>
      </c>
      <c r="C44" s="9" t="s">
        <v>75</v>
      </c>
      <c r="D44" s="9" t="s">
        <v>148</v>
      </c>
      <c r="E44" s="9" t="s">
        <v>149</v>
      </c>
      <c r="F44" s="8" t="s">
        <v>20</v>
      </c>
      <c r="G44" s="8">
        <v>1</v>
      </c>
      <c r="H44" s="9">
        <v>2011.12</v>
      </c>
      <c r="I44" s="9">
        <v>2011.12</v>
      </c>
      <c r="J44" s="17">
        <f>ROUND(2180*2.8,0)</f>
        <v>6104</v>
      </c>
      <c r="K44" s="17">
        <f t="shared" si="1"/>
        <v>6104</v>
      </c>
      <c r="L44" s="18" t="s">
        <v>150</v>
      </c>
    </row>
    <row r="45" ht="25" customHeight="1" spans="1:12">
      <c r="A45" s="8">
        <v>40</v>
      </c>
      <c r="B45" s="9" t="s">
        <v>151</v>
      </c>
      <c r="C45" s="9" t="s">
        <v>152</v>
      </c>
      <c r="D45" s="9" t="s">
        <v>153</v>
      </c>
      <c r="E45" s="9" t="s">
        <v>154</v>
      </c>
      <c r="F45" s="8" t="s">
        <v>20</v>
      </c>
      <c r="G45" s="8">
        <v>1</v>
      </c>
      <c r="H45" s="9">
        <v>2014.3</v>
      </c>
      <c r="I45" s="9">
        <v>2014.3</v>
      </c>
      <c r="J45" s="17">
        <f>ROUND(2180*0.08,0)</f>
        <v>174</v>
      </c>
      <c r="K45" s="17">
        <f t="shared" si="1"/>
        <v>174</v>
      </c>
      <c r="L45" s="18" t="s">
        <v>98</v>
      </c>
    </row>
    <row r="46" ht="25" customHeight="1" spans="1:12">
      <c r="A46" s="8">
        <v>41</v>
      </c>
      <c r="B46" s="9" t="s">
        <v>155</v>
      </c>
      <c r="C46" s="9" t="s">
        <v>156</v>
      </c>
      <c r="D46" s="9" t="s">
        <v>157</v>
      </c>
      <c r="E46" s="9" t="s">
        <v>158</v>
      </c>
      <c r="F46" s="8" t="s">
        <v>20</v>
      </c>
      <c r="G46" s="8">
        <v>1</v>
      </c>
      <c r="H46" s="9">
        <v>2013.7</v>
      </c>
      <c r="I46" s="9">
        <v>2013.7</v>
      </c>
      <c r="J46" s="17">
        <f>ROUND(2180*16.36,0)</f>
        <v>35665</v>
      </c>
      <c r="K46" s="17">
        <f t="shared" si="1"/>
        <v>35665</v>
      </c>
      <c r="L46" s="18" t="s">
        <v>159</v>
      </c>
    </row>
    <row r="47" ht="25" customHeight="1" spans="1:12">
      <c r="A47" s="8">
        <v>42</v>
      </c>
      <c r="B47" s="9" t="s">
        <v>160</v>
      </c>
      <c r="C47" s="9" t="s">
        <v>161</v>
      </c>
      <c r="D47" s="9" t="s">
        <v>162</v>
      </c>
      <c r="E47" s="9" t="s">
        <v>163</v>
      </c>
      <c r="F47" s="8" t="s">
        <v>20</v>
      </c>
      <c r="G47" s="8">
        <v>1</v>
      </c>
      <c r="H47" s="9">
        <v>2014.3</v>
      </c>
      <c r="I47" s="9">
        <v>2014.3</v>
      </c>
      <c r="J47" s="17">
        <f>ROUND(2180*0.5,0)</f>
        <v>1090</v>
      </c>
      <c r="K47" s="17">
        <f t="shared" si="1"/>
        <v>1090</v>
      </c>
      <c r="L47" s="18" t="s">
        <v>164</v>
      </c>
    </row>
    <row r="48" ht="25" customHeight="1" spans="1:12">
      <c r="A48" s="8">
        <v>43</v>
      </c>
      <c r="B48" s="9" t="s">
        <v>165</v>
      </c>
      <c r="C48" s="9" t="s">
        <v>166</v>
      </c>
      <c r="D48" s="9" t="s">
        <v>167</v>
      </c>
      <c r="E48" s="9" t="s">
        <v>140</v>
      </c>
      <c r="F48" s="8" t="s">
        <v>20</v>
      </c>
      <c r="G48" s="8">
        <v>1</v>
      </c>
      <c r="H48" s="9">
        <v>2014.05</v>
      </c>
      <c r="I48" s="9">
        <v>2014.05</v>
      </c>
      <c r="J48" s="17">
        <f>ROUND(2180*11,0)</f>
        <v>23980</v>
      </c>
      <c r="K48" s="17">
        <f t="shared" si="1"/>
        <v>23980</v>
      </c>
      <c r="L48" s="18" t="s">
        <v>168</v>
      </c>
    </row>
    <row r="49" ht="25" customHeight="1" spans="1:12">
      <c r="A49" s="8">
        <v>44</v>
      </c>
      <c r="B49" s="9" t="s">
        <v>169</v>
      </c>
      <c r="C49" s="9" t="s">
        <v>170</v>
      </c>
      <c r="D49" s="9" t="s">
        <v>171</v>
      </c>
      <c r="E49" s="9" t="s">
        <v>140</v>
      </c>
      <c r="F49" s="8" t="s">
        <v>20</v>
      </c>
      <c r="G49" s="8">
        <v>1</v>
      </c>
      <c r="H49" s="9">
        <v>2014.05</v>
      </c>
      <c r="I49" s="9">
        <v>2014.05</v>
      </c>
      <c r="J49" s="17">
        <f>ROUND(2180*12,0)</f>
        <v>26160</v>
      </c>
      <c r="K49" s="17">
        <f t="shared" si="1"/>
        <v>26160</v>
      </c>
      <c r="L49" s="18" t="s">
        <v>141</v>
      </c>
    </row>
    <row r="50" ht="25" customHeight="1" spans="1:12">
      <c r="A50" s="8">
        <v>45</v>
      </c>
      <c r="B50" s="9" t="s">
        <v>172</v>
      </c>
      <c r="C50" s="9" t="s">
        <v>173</v>
      </c>
      <c r="D50" s="9" t="s">
        <v>174</v>
      </c>
      <c r="E50" s="9" t="s">
        <v>140</v>
      </c>
      <c r="F50" s="8" t="s">
        <v>20</v>
      </c>
      <c r="G50" s="8">
        <v>1</v>
      </c>
      <c r="H50" s="9">
        <v>2014.05</v>
      </c>
      <c r="I50" s="9">
        <v>2014.05</v>
      </c>
      <c r="J50" s="17">
        <f>ROUND(2180*22.4,0)</f>
        <v>48832</v>
      </c>
      <c r="K50" s="17">
        <f t="shared" si="1"/>
        <v>48832</v>
      </c>
      <c r="L50" s="18" t="s">
        <v>175</v>
      </c>
    </row>
    <row r="51" ht="25" customHeight="1" spans="1:12">
      <c r="A51" s="8">
        <v>46</v>
      </c>
      <c r="B51" s="9" t="s">
        <v>176</v>
      </c>
      <c r="C51" s="9" t="s">
        <v>177</v>
      </c>
      <c r="D51" s="9" t="s">
        <v>178</v>
      </c>
      <c r="E51" s="9" t="s">
        <v>179</v>
      </c>
      <c r="F51" s="8" t="s">
        <v>20</v>
      </c>
      <c r="G51" s="8">
        <v>1</v>
      </c>
      <c r="H51" s="9">
        <v>2016.12</v>
      </c>
      <c r="I51" s="9">
        <v>2016.12</v>
      </c>
      <c r="J51" s="17">
        <f>ROUND(2180*25,0)</f>
        <v>54500</v>
      </c>
      <c r="K51" s="17">
        <f t="shared" si="1"/>
        <v>54500</v>
      </c>
      <c r="L51" s="18" t="s">
        <v>180</v>
      </c>
    </row>
    <row r="52" ht="25" customHeight="1" spans="1:12">
      <c r="A52" s="8">
        <v>47</v>
      </c>
      <c r="B52" s="9" t="s">
        <v>181</v>
      </c>
      <c r="C52" s="9" t="s">
        <v>182</v>
      </c>
      <c r="D52" s="9" t="s">
        <v>183</v>
      </c>
      <c r="E52" s="9" t="s">
        <v>179</v>
      </c>
      <c r="F52" s="8" t="s">
        <v>20</v>
      </c>
      <c r="G52" s="8">
        <v>1</v>
      </c>
      <c r="H52" s="9">
        <v>2016.12</v>
      </c>
      <c r="I52" s="9">
        <v>2016.12</v>
      </c>
      <c r="J52" s="17">
        <f>ROUND(2180*22,0)</f>
        <v>47960</v>
      </c>
      <c r="K52" s="17">
        <f t="shared" si="1"/>
        <v>47960</v>
      </c>
      <c r="L52" s="18" t="s">
        <v>184</v>
      </c>
    </row>
    <row r="53" ht="25" customHeight="1" spans="1:12">
      <c r="A53" s="8">
        <v>48</v>
      </c>
      <c r="B53" s="9" t="s">
        <v>185</v>
      </c>
      <c r="C53" s="9" t="s">
        <v>186</v>
      </c>
      <c r="D53" s="9" t="s">
        <v>187</v>
      </c>
      <c r="E53" s="9" t="s">
        <v>188</v>
      </c>
      <c r="F53" s="8" t="s">
        <v>20</v>
      </c>
      <c r="G53" s="8">
        <v>1</v>
      </c>
      <c r="H53" s="9">
        <v>2010.7</v>
      </c>
      <c r="I53" s="9">
        <v>2010.7</v>
      </c>
      <c r="J53" s="17">
        <f>ROUND(2180*1.2,0)</f>
        <v>2616</v>
      </c>
      <c r="K53" s="17">
        <f t="shared" si="1"/>
        <v>2616</v>
      </c>
      <c r="L53" s="18" t="s">
        <v>189</v>
      </c>
    </row>
    <row r="54" ht="25" customHeight="1" spans="1:12">
      <c r="A54" s="8">
        <v>49</v>
      </c>
      <c r="B54" s="9" t="s">
        <v>190</v>
      </c>
      <c r="C54" s="9" t="s">
        <v>191</v>
      </c>
      <c r="D54" s="9" t="s">
        <v>192</v>
      </c>
      <c r="E54" s="9" t="s">
        <v>188</v>
      </c>
      <c r="F54" s="8" t="s">
        <v>20</v>
      </c>
      <c r="G54" s="8">
        <v>1</v>
      </c>
      <c r="H54" s="9">
        <v>2013.7</v>
      </c>
      <c r="I54" s="9">
        <v>2013.7</v>
      </c>
      <c r="J54" s="17">
        <f>ROUND(2180*8.1,0)</f>
        <v>17658</v>
      </c>
      <c r="K54" s="17">
        <f t="shared" si="1"/>
        <v>17658</v>
      </c>
      <c r="L54" s="18" t="s">
        <v>193</v>
      </c>
    </row>
    <row r="55" ht="25" customHeight="1" spans="1:12">
      <c r="A55" s="8">
        <v>50</v>
      </c>
      <c r="B55" s="9" t="s">
        <v>49</v>
      </c>
      <c r="C55" s="9" t="s">
        <v>194</v>
      </c>
      <c r="D55" s="9" t="s">
        <v>195</v>
      </c>
      <c r="E55" s="9" t="s">
        <v>196</v>
      </c>
      <c r="F55" s="8" t="s">
        <v>20</v>
      </c>
      <c r="G55" s="8">
        <v>1</v>
      </c>
      <c r="H55" s="9">
        <v>2016.1</v>
      </c>
      <c r="I55" s="9">
        <v>2016.1</v>
      </c>
      <c r="J55" s="17">
        <f>ROUND(2180*8,0)</f>
        <v>17440</v>
      </c>
      <c r="K55" s="17">
        <f t="shared" si="1"/>
        <v>17440</v>
      </c>
      <c r="L55" s="18" t="s">
        <v>197</v>
      </c>
    </row>
    <row r="56" ht="25" customHeight="1" spans="1:12">
      <c r="A56" s="8">
        <v>51</v>
      </c>
      <c r="B56" s="9" t="s">
        <v>198</v>
      </c>
      <c r="C56" s="9" t="s">
        <v>191</v>
      </c>
      <c r="D56" s="9" t="s">
        <v>199</v>
      </c>
      <c r="E56" s="9" t="s">
        <v>188</v>
      </c>
      <c r="F56" s="8" t="s">
        <v>20</v>
      </c>
      <c r="G56" s="8">
        <v>1</v>
      </c>
      <c r="H56" s="9">
        <v>2016.12</v>
      </c>
      <c r="I56" s="9">
        <v>2016.12</v>
      </c>
      <c r="J56" s="17">
        <f>ROUND(2180*29.3,0)</f>
        <v>63874</v>
      </c>
      <c r="K56" s="17">
        <f t="shared" si="1"/>
        <v>63874</v>
      </c>
      <c r="L56" s="18" t="s">
        <v>200</v>
      </c>
    </row>
    <row r="57" ht="25" customHeight="1" spans="1:12">
      <c r="A57" s="8">
        <v>52</v>
      </c>
      <c r="B57" s="9" t="s">
        <v>201</v>
      </c>
      <c r="C57" s="9" t="s">
        <v>202</v>
      </c>
      <c r="D57" s="9" t="s">
        <v>203</v>
      </c>
      <c r="E57" s="9" t="s">
        <v>204</v>
      </c>
      <c r="F57" s="8" t="s">
        <v>20</v>
      </c>
      <c r="G57" s="8">
        <v>1</v>
      </c>
      <c r="H57" s="9">
        <v>2017.1</v>
      </c>
      <c r="I57" s="9">
        <v>2017.1</v>
      </c>
      <c r="J57" s="17">
        <f>ROUND(2180*0.2,0)</f>
        <v>436</v>
      </c>
      <c r="K57" s="17">
        <f t="shared" si="1"/>
        <v>436</v>
      </c>
      <c r="L57" s="18" t="s">
        <v>116</v>
      </c>
    </row>
    <row r="58" ht="25" customHeight="1" spans="1:12">
      <c r="A58" s="8">
        <v>53</v>
      </c>
      <c r="B58" s="9" t="s">
        <v>205</v>
      </c>
      <c r="C58" s="9" t="s">
        <v>206</v>
      </c>
      <c r="D58" s="9" t="s">
        <v>207</v>
      </c>
      <c r="E58" s="9" t="s">
        <v>106</v>
      </c>
      <c r="F58" s="8" t="s">
        <v>20</v>
      </c>
      <c r="G58" s="8">
        <v>1</v>
      </c>
      <c r="H58" s="9">
        <v>2010.12</v>
      </c>
      <c r="I58" s="9">
        <v>2010.12</v>
      </c>
      <c r="J58" s="17">
        <f>ROUND(2180*1.1,0)</f>
        <v>2398</v>
      </c>
      <c r="K58" s="17">
        <f t="shared" si="1"/>
        <v>2398</v>
      </c>
      <c r="L58" s="18" t="s">
        <v>208</v>
      </c>
    </row>
    <row r="59" ht="25" customHeight="1" spans="1:12">
      <c r="A59" s="8">
        <v>54</v>
      </c>
      <c r="B59" s="9" t="s">
        <v>49</v>
      </c>
      <c r="C59" s="9" t="s">
        <v>209</v>
      </c>
      <c r="D59" s="9" t="s">
        <v>210</v>
      </c>
      <c r="E59" s="9" t="s">
        <v>49</v>
      </c>
      <c r="F59" s="8" t="s">
        <v>20</v>
      </c>
      <c r="G59" s="8">
        <v>1</v>
      </c>
      <c r="H59" s="9">
        <v>2015.9</v>
      </c>
      <c r="I59" s="9">
        <v>2015.9</v>
      </c>
      <c r="J59" s="17">
        <f>ROUND(2180*0.9,0)</f>
        <v>1962</v>
      </c>
      <c r="K59" s="17">
        <f t="shared" si="1"/>
        <v>1962</v>
      </c>
      <c r="L59" s="18" t="s">
        <v>211</v>
      </c>
    </row>
    <row r="60" ht="25" customHeight="1" spans="1:12">
      <c r="A60" s="8">
        <v>55</v>
      </c>
      <c r="B60" s="9" t="s">
        <v>212</v>
      </c>
      <c r="C60" s="9" t="s">
        <v>213</v>
      </c>
      <c r="D60" s="9" t="s">
        <v>214</v>
      </c>
      <c r="E60" s="9" t="s">
        <v>215</v>
      </c>
      <c r="F60" s="8" t="s">
        <v>20</v>
      </c>
      <c r="G60" s="8">
        <v>1</v>
      </c>
      <c r="H60" s="9">
        <v>2014.3</v>
      </c>
      <c r="I60" s="9">
        <v>2014.3</v>
      </c>
      <c r="J60" s="17">
        <f>ROUND(2180*0.01,0)</f>
        <v>22</v>
      </c>
      <c r="K60" s="17">
        <f t="shared" si="1"/>
        <v>22</v>
      </c>
      <c r="L60" s="18" t="s">
        <v>216</v>
      </c>
    </row>
    <row r="61" ht="25" customHeight="1" spans="1:12">
      <c r="A61" s="8">
        <v>56</v>
      </c>
      <c r="B61" s="9" t="s">
        <v>217</v>
      </c>
      <c r="C61" s="9" t="s">
        <v>218</v>
      </c>
      <c r="D61" s="9" t="s">
        <v>219</v>
      </c>
      <c r="E61" s="9" t="s">
        <v>220</v>
      </c>
      <c r="F61" s="8" t="s">
        <v>20</v>
      </c>
      <c r="G61" s="8">
        <v>1</v>
      </c>
      <c r="H61" s="9">
        <v>2015.09</v>
      </c>
      <c r="I61" s="9">
        <v>2015.09</v>
      </c>
      <c r="J61" s="17">
        <f>ROUND(2180*10.6,0)</f>
        <v>23108</v>
      </c>
      <c r="K61" s="17">
        <f t="shared" si="1"/>
        <v>23108</v>
      </c>
      <c r="L61" s="18" t="s">
        <v>221</v>
      </c>
    </row>
    <row r="62" ht="25" customHeight="1" spans="1:12">
      <c r="A62" s="8">
        <v>57</v>
      </c>
      <c r="B62" s="10" t="s">
        <v>222</v>
      </c>
      <c r="C62" s="10" t="s">
        <v>223</v>
      </c>
      <c r="D62" s="9" t="s">
        <v>224</v>
      </c>
      <c r="E62" s="9" t="s">
        <v>225</v>
      </c>
      <c r="F62" s="8" t="s">
        <v>20</v>
      </c>
      <c r="G62" s="8">
        <v>1</v>
      </c>
      <c r="H62" s="10">
        <v>2016.11</v>
      </c>
      <c r="I62" s="10">
        <v>2016.11</v>
      </c>
      <c r="J62" s="17">
        <f>ROUND(2180*14.5,0)</f>
        <v>31610</v>
      </c>
      <c r="K62" s="17">
        <f t="shared" si="1"/>
        <v>31610</v>
      </c>
      <c r="L62" s="18" t="s">
        <v>226</v>
      </c>
    </row>
    <row r="63" ht="25" customHeight="1" spans="1:12">
      <c r="A63" s="8">
        <v>58</v>
      </c>
      <c r="B63" s="10" t="s">
        <v>227</v>
      </c>
      <c r="C63" s="10" t="s">
        <v>228</v>
      </c>
      <c r="D63" s="9" t="s">
        <v>229</v>
      </c>
      <c r="E63" s="9" t="s">
        <v>225</v>
      </c>
      <c r="F63" s="8" t="s">
        <v>20</v>
      </c>
      <c r="G63" s="8">
        <v>1</v>
      </c>
      <c r="H63" s="10">
        <v>2016.12</v>
      </c>
      <c r="I63" s="10">
        <v>2016.12</v>
      </c>
      <c r="J63" s="17">
        <f>ROUND(2180*8.5,0)</f>
        <v>18530</v>
      </c>
      <c r="K63" s="17">
        <f t="shared" si="1"/>
        <v>18530</v>
      </c>
      <c r="L63" s="18" t="s">
        <v>230</v>
      </c>
    </row>
    <row r="64" ht="25" customHeight="1" spans="1:12">
      <c r="A64" s="8">
        <v>59</v>
      </c>
      <c r="B64" s="11" t="s">
        <v>231</v>
      </c>
      <c r="C64" s="11" t="s">
        <v>232</v>
      </c>
      <c r="D64" s="11" t="s">
        <v>233</v>
      </c>
      <c r="E64" s="11" t="s">
        <v>234</v>
      </c>
      <c r="F64" s="8" t="s">
        <v>20</v>
      </c>
      <c r="G64" s="8">
        <v>1</v>
      </c>
      <c r="H64" s="10">
        <v>2015.11</v>
      </c>
      <c r="I64" s="10">
        <v>2015.11</v>
      </c>
      <c r="J64" s="17">
        <f>ROUND(2180*0.5,0)</f>
        <v>1090</v>
      </c>
      <c r="K64" s="17">
        <f t="shared" si="1"/>
        <v>1090</v>
      </c>
      <c r="L64" s="18" t="s">
        <v>164</v>
      </c>
    </row>
    <row r="65" ht="25" customHeight="1" spans="1:12">
      <c r="A65" s="8">
        <v>60</v>
      </c>
      <c r="B65" s="11" t="s">
        <v>235</v>
      </c>
      <c r="C65" s="11" t="s">
        <v>90</v>
      </c>
      <c r="D65" s="11" t="s">
        <v>236</v>
      </c>
      <c r="E65" s="11" t="s">
        <v>234</v>
      </c>
      <c r="F65" s="8" t="s">
        <v>20</v>
      </c>
      <c r="G65" s="8">
        <v>1</v>
      </c>
      <c r="H65" s="10">
        <v>2015.11</v>
      </c>
      <c r="I65" s="10">
        <v>2015.11</v>
      </c>
      <c r="J65" s="17">
        <f>ROUND(2180*5.9,0)</f>
        <v>12862</v>
      </c>
      <c r="K65" s="17">
        <f t="shared" si="1"/>
        <v>12862</v>
      </c>
      <c r="L65" s="18" t="s">
        <v>93</v>
      </c>
    </row>
    <row r="66" ht="25" customHeight="1" spans="1:12">
      <c r="A66" s="8">
        <v>61</v>
      </c>
      <c r="B66" s="11" t="s">
        <v>237</v>
      </c>
      <c r="C66" s="11" t="s">
        <v>75</v>
      </c>
      <c r="D66" s="11" t="s">
        <v>238</v>
      </c>
      <c r="E66" s="11" t="s">
        <v>239</v>
      </c>
      <c r="F66" s="8" t="s">
        <v>20</v>
      </c>
      <c r="G66" s="8">
        <v>1</v>
      </c>
      <c r="H66" s="10">
        <v>2015.5</v>
      </c>
      <c r="I66" s="10">
        <v>2015.5</v>
      </c>
      <c r="J66" s="17">
        <f>ROUND(2180*2.8,0)</f>
        <v>6104</v>
      </c>
      <c r="K66" s="17">
        <f t="shared" si="1"/>
        <v>6104</v>
      </c>
      <c r="L66" s="18" t="s">
        <v>78</v>
      </c>
    </row>
    <row r="67" ht="25" customHeight="1" spans="1:12">
      <c r="A67" s="8">
        <v>62</v>
      </c>
      <c r="B67" s="8" t="s">
        <v>240</v>
      </c>
      <c r="C67" s="8" t="s">
        <v>241</v>
      </c>
      <c r="D67" s="8" t="s">
        <v>242</v>
      </c>
      <c r="E67" s="8" t="s">
        <v>243</v>
      </c>
      <c r="F67" s="8" t="s">
        <v>20</v>
      </c>
      <c r="G67" s="8">
        <v>1</v>
      </c>
      <c r="H67" s="8">
        <v>1976.9</v>
      </c>
      <c r="I67" s="8">
        <v>1976.9</v>
      </c>
      <c r="J67" s="17">
        <f>ROUND(2180*0.25,0)</f>
        <v>545</v>
      </c>
      <c r="K67" s="17">
        <f t="shared" si="1"/>
        <v>545</v>
      </c>
      <c r="L67" s="18" t="s">
        <v>88</v>
      </c>
    </row>
    <row r="68" ht="25" customHeight="1" spans="1:12">
      <c r="A68" s="8">
        <v>63</v>
      </c>
      <c r="B68" s="8" t="s">
        <v>244</v>
      </c>
      <c r="C68" s="8" t="s">
        <v>245</v>
      </c>
      <c r="D68" s="8" t="s">
        <v>246</v>
      </c>
      <c r="E68" s="8" t="s">
        <v>247</v>
      </c>
      <c r="F68" s="8" t="s">
        <v>20</v>
      </c>
      <c r="G68" s="8">
        <v>1</v>
      </c>
      <c r="H68" s="8">
        <v>1987.3</v>
      </c>
      <c r="I68" s="8">
        <v>1987.3</v>
      </c>
      <c r="J68" s="17">
        <f>ROUND(2180*0.4,0)</f>
        <v>872</v>
      </c>
      <c r="K68" s="17">
        <f t="shared" si="1"/>
        <v>872</v>
      </c>
      <c r="L68" s="18" t="s">
        <v>248</v>
      </c>
    </row>
    <row r="69" ht="25" customHeight="1" spans="1:12">
      <c r="A69" s="8">
        <v>64</v>
      </c>
      <c r="B69" s="8" t="s">
        <v>249</v>
      </c>
      <c r="C69" s="8" t="s">
        <v>250</v>
      </c>
      <c r="D69" s="8" t="s">
        <v>251</v>
      </c>
      <c r="E69" s="8" t="s">
        <v>252</v>
      </c>
      <c r="F69" s="8" t="s">
        <v>20</v>
      </c>
      <c r="G69" s="8">
        <v>1</v>
      </c>
      <c r="H69" s="8">
        <v>1976.9</v>
      </c>
      <c r="I69" s="8">
        <v>1976.9</v>
      </c>
      <c r="J69" s="17">
        <f t="shared" ref="J69:J71" si="4">ROUND(2180*0.362,0)</f>
        <v>789</v>
      </c>
      <c r="K69" s="17">
        <f t="shared" si="1"/>
        <v>789</v>
      </c>
      <c r="L69" s="18" t="s">
        <v>253</v>
      </c>
    </row>
    <row r="70" ht="25" customHeight="1" spans="1:12">
      <c r="A70" s="8">
        <v>65</v>
      </c>
      <c r="B70" s="8" t="s">
        <v>254</v>
      </c>
      <c r="C70" s="8" t="s">
        <v>250</v>
      </c>
      <c r="D70" s="8" t="s">
        <v>251</v>
      </c>
      <c r="E70" s="8" t="s">
        <v>252</v>
      </c>
      <c r="F70" s="8" t="s">
        <v>20</v>
      </c>
      <c r="G70" s="8">
        <v>1</v>
      </c>
      <c r="H70" s="8">
        <v>1976.12</v>
      </c>
      <c r="I70" s="8">
        <v>1976.12</v>
      </c>
      <c r="J70" s="17">
        <f t="shared" si="4"/>
        <v>789</v>
      </c>
      <c r="K70" s="17">
        <f t="shared" ref="K70:K109" si="5">ROUND(G70*J70,0)</f>
        <v>789</v>
      </c>
      <c r="L70" s="18" t="s">
        <v>253</v>
      </c>
    </row>
    <row r="71" ht="25" customHeight="1" spans="1:12">
      <c r="A71" s="8">
        <v>66</v>
      </c>
      <c r="B71" s="8" t="s">
        <v>255</v>
      </c>
      <c r="C71" s="8" t="s">
        <v>250</v>
      </c>
      <c r="D71" s="8" t="s">
        <v>256</v>
      </c>
      <c r="E71" s="8" t="s">
        <v>252</v>
      </c>
      <c r="F71" s="8" t="s">
        <v>20</v>
      </c>
      <c r="G71" s="8">
        <v>1</v>
      </c>
      <c r="H71" s="8">
        <v>1972.8</v>
      </c>
      <c r="I71" s="8">
        <v>1972.8</v>
      </c>
      <c r="J71" s="17">
        <f t="shared" si="4"/>
        <v>789</v>
      </c>
      <c r="K71" s="17">
        <f t="shared" si="5"/>
        <v>789</v>
      </c>
      <c r="L71" s="18" t="s">
        <v>253</v>
      </c>
    </row>
    <row r="72" ht="25" customHeight="1" spans="1:12">
      <c r="A72" s="8">
        <v>67</v>
      </c>
      <c r="B72" s="8" t="s">
        <v>49</v>
      </c>
      <c r="C72" s="8" t="s">
        <v>257</v>
      </c>
      <c r="D72" s="8" t="s">
        <v>258</v>
      </c>
      <c r="E72" s="8" t="s">
        <v>259</v>
      </c>
      <c r="F72" s="8" t="s">
        <v>20</v>
      </c>
      <c r="G72" s="8">
        <v>1</v>
      </c>
      <c r="H72" s="8">
        <v>2004.9</v>
      </c>
      <c r="I72" s="8">
        <v>2004.9</v>
      </c>
      <c r="J72" s="17">
        <f>ROUND(2180*0.04,0)</f>
        <v>87</v>
      </c>
      <c r="K72" s="17">
        <f t="shared" si="5"/>
        <v>87</v>
      </c>
      <c r="L72" s="18" t="s">
        <v>125</v>
      </c>
    </row>
    <row r="73" ht="25" customHeight="1" spans="1:12">
      <c r="A73" s="8">
        <v>68</v>
      </c>
      <c r="B73" s="8" t="s">
        <v>260</v>
      </c>
      <c r="C73" s="8" t="s">
        <v>95</v>
      </c>
      <c r="D73" s="8" t="s">
        <v>261</v>
      </c>
      <c r="E73" s="8" t="s">
        <v>97</v>
      </c>
      <c r="F73" s="8" t="s">
        <v>20</v>
      </c>
      <c r="G73" s="8">
        <v>2</v>
      </c>
      <c r="H73" s="8">
        <v>2004.9</v>
      </c>
      <c r="I73" s="8">
        <v>2004.9</v>
      </c>
      <c r="J73" s="17">
        <f>ROUND(2180*0.08,0)</f>
        <v>174</v>
      </c>
      <c r="K73" s="17">
        <f t="shared" si="5"/>
        <v>348</v>
      </c>
      <c r="L73" s="18" t="s">
        <v>98</v>
      </c>
    </row>
    <row r="74" ht="25" customHeight="1" spans="1:12">
      <c r="A74" s="8">
        <v>69</v>
      </c>
      <c r="B74" s="8" t="s">
        <v>262</v>
      </c>
      <c r="C74" s="8" t="s">
        <v>263</v>
      </c>
      <c r="D74" s="8" t="s">
        <v>101</v>
      </c>
      <c r="E74" s="8" t="s">
        <v>97</v>
      </c>
      <c r="F74" s="8" t="s">
        <v>20</v>
      </c>
      <c r="G74" s="8">
        <v>1</v>
      </c>
      <c r="H74" s="8">
        <v>2002.12</v>
      </c>
      <c r="I74" s="8">
        <v>2002.12</v>
      </c>
      <c r="J74" s="17">
        <f t="shared" ref="J74:J76" si="6">ROUND(2180*0.065,0)</f>
        <v>142</v>
      </c>
      <c r="K74" s="17">
        <f t="shared" si="5"/>
        <v>142</v>
      </c>
      <c r="L74" s="18" t="s">
        <v>264</v>
      </c>
    </row>
    <row r="75" ht="25" customHeight="1" spans="1:12">
      <c r="A75" s="8">
        <v>70</v>
      </c>
      <c r="B75" s="8" t="s">
        <v>265</v>
      </c>
      <c r="C75" s="8" t="s">
        <v>263</v>
      </c>
      <c r="D75" s="8" t="s">
        <v>266</v>
      </c>
      <c r="E75" s="8" t="s">
        <v>267</v>
      </c>
      <c r="F75" s="8" t="s">
        <v>20</v>
      </c>
      <c r="G75" s="8">
        <v>1</v>
      </c>
      <c r="H75" s="8">
        <v>2002.12</v>
      </c>
      <c r="I75" s="8">
        <v>2002.12</v>
      </c>
      <c r="J75" s="17">
        <f t="shared" si="6"/>
        <v>142</v>
      </c>
      <c r="K75" s="17">
        <f t="shared" si="5"/>
        <v>142</v>
      </c>
      <c r="L75" s="18" t="s">
        <v>264</v>
      </c>
    </row>
    <row r="76" ht="25" customHeight="1" spans="1:12">
      <c r="A76" s="8">
        <v>71</v>
      </c>
      <c r="B76" s="8" t="s">
        <v>268</v>
      </c>
      <c r="C76" s="8" t="s">
        <v>263</v>
      </c>
      <c r="D76" s="8" t="s">
        <v>266</v>
      </c>
      <c r="E76" s="8" t="s">
        <v>267</v>
      </c>
      <c r="F76" s="8" t="s">
        <v>20</v>
      </c>
      <c r="G76" s="8">
        <v>1</v>
      </c>
      <c r="H76" s="8">
        <v>2016.11</v>
      </c>
      <c r="I76" s="8">
        <v>2016.11</v>
      </c>
      <c r="J76" s="17">
        <f t="shared" si="6"/>
        <v>142</v>
      </c>
      <c r="K76" s="17">
        <f t="shared" si="5"/>
        <v>142</v>
      </c>
      <c r="L76" s="18" t="s">
        <v>264</v>
      </c>
    </row>
    <row r="77" ht="25" customHeight="1" spans="1:12">
      <c r="A77" s="8">
        <v>72</v>
      </c>
      <c r="B77" s="8" t="s">
        <v>269</v>
      </c>
      <c r="C77" s="8" t="s">
        <v>270</v>
      </c>
      <c r="D77" s="8" t="s">
        <v>271</v>
      </c>
      <c r="E77" s="8" t="s">
        <v>106</v>
      </c>
      <c r="F77" s="8" t="s">
        <v>20</v>
      </c>
      <c r="G77" s="8">
        <v>1</v>
      </c>
      <c r="H77" s="8">
        <v>2016.11</v>
      </c>
      <c r="I77" s="8">
        <v>2016.11</v>
      </c>
      <c r="J77" s="17">
        <f t="shared" ref="J77:J82" si="7">ROUND(2180*0.05,0)</f>
        <v>109</v>
      </c>
      <c r="K77" s="17">
        <f t="shared" si="5"/>
        <v>109</v>
      </c>
      <c r="L77" s="18" t="s">
        <v>120</v>
      </c>
    </row>
    <row r="78" ht="25" customHeight="1" spans="1:12">
      <c r="A78" s="8">
        <v>73</v>
      </c>
      <c r="B78" s="8" t="s">
        <v>49</v>
      </c>
      <c r="C78" s="8" t="s">
        <v>112</v>
      </c>
      <c r="D78" s="8" t="s">
        <v>272</v>
      </c>
      <c r="E78" s="8" t="s">
        <v>273</v>
      </c>
      <c r="F78" s="8" t="s">
        <v>20</v>
      </c>
      <c r="G78" s="8">
        <v>1</v>
      </c>
      <c r="H78" s="8">
        <v>2016.12</v>
      </c>
      <c r="I78" s="8">
        <v>2016.12</v>
      </c>
      <c r="J78" s="17">
        <f>ROUND(2180*0.1,0)</f>
        <v>218</v>
      </c>
      <c r="K78" s="17">
        <f t="shared" si="5"/>
        <v>218</v>
      </c>
      <c r="L78" s="18" t="s">
        <v>136</v>
      </c>
    </row>
    <row r="79" ht="25" customHeight="1" spans="1:12">
      <c r="A79" s="8">
        <v>74</v>
      </c>
      <c r="B79" s="8" t="s">
        <v>49</v>
      </c>
      <c r="C79" s="8" t="s">
        <v>274</v>
      </c>
      <c r="D79" s="8" t="s">
        <v>275</v>
      </c>
      <c r="E79" s="8" t="s">
        <v>267</v>
      </c>
      <c r="F79" s="8" t="s">
        <v>20</v>
      </c>
      <c r="G79" s="8">
        <v>1</v>
      </c>
      <c r="H79" s="8">
        <v>1996.4</v>
      </c>
      <c r="I79" s="8">
        <v>1996.4</v>
      </c>
      <c r="J79" s="17">
        <f t="shared" si="7"/>
        <v>109</v>
      </c>
      <c r="K79" s="17">
        <f t="shared" si="5"/>
        <v>109</v>
      </c>
      <c r="L79" s="18" t="s">
        <v>120</v>
      </c>
    </row>
    <row r="80" ht="25" customHeight="1" spans="1:12">
      <c r="A80" s="8">
        <v>75</v>
      </c>
      <c r="B80" s="8" t="s">
        <v>49</v>
      </c>
      <c r="C80" s="8" t="s">
        <v>274</v>
      </c>
      <c r="D80" s="8" t="s">
        <v>276</v>
      </c>
      <c r="E80" s="8" t="s">
        <v>277</v>
      </c>
      <c r="F80" s="8" t="s">
        <v>20</v>
      </c>
      <c r="G80" s="8">
        <v>1</v>
      </c>
      <c r="H80" s="8">
        <v>2016.11</v>
      </c>
      <c r="I80" s="8">
        <v>2016.11</v>
      </c>
      <c r="J80" s="17">
        <f t="shared" ref="J80:J84" si="8">ROUND(2180*0.04,0)</f>
        <v>87</v>
      </c>
      <c r="K80" s="17">
        <f t="shared" si="5"/>
        <v>87</v>
      </c>
      <c r="L80" s="18" t="s">
        <v>125</v>
      </c>
    </row>
    <row r="81" ht="25" customHeight="1" spans="1:12">
      <c r="A81" s="8">
        <v>76</v>
      </c>
      <c r="B81" s="8" t="s">
        <v>278</v>
      </c>
      <c r="C81" s="8" t="s">
        <v>274</v>
      </c>
      <c r="D81" s="8" t="s">
        <v>279</v>
      </c>
      <c r="E81" s="8" t="s">
        <v>280</v>
      </c>
      <c r="F81" s="8" t="s">
        <v>20</v>
      </c>
      <c r="G81" s="8">
        <v>1</v>
      </c>
      <c r="H81" s="8">
        <v>1984.4</v>
      </c>
      <c r="I81" s="8">
        <v>1984.4</v>
      </c>
      <c r="J81" s="17">
        <f t="shared" si="8"/>
        <v>87</v>
      </c>
      <c r="K81" s="17">
        <f t="shared" si="5"/>
        <v>87</v>
      </c>
      <c r="L81" s="18" t="s">
        <v>125</v>
      </c>
    </row>
    <row r="82" ht="25" customHeight="1" spans="1:12">
      <c r="A82" s="8">
        <v>77</v>
      </c>
      <c r="B82" s="8" t="s">
        <v>281</v>
      </c>
      <c r="C82" s="8" t="s">
        <v>282</v>
      </c>
      <c r="D82" s="8" t="s">
        <v>258</v>
      </c>
      <c r="E82" s="8" t="s">
        <v>124</v>
      </c>
      <c r="F82" s="8" t="s">
        <v>20</v>
      </c>
      <c r="G82" s="8">
        <v>1</v>
      </c>
      <c r="H82" s="8">
        <v>2015.5</v>
      </c>
      <c r="I82" s="8">
        <v>2015.5</v>
      </c>
      <c r="J82" s="17">
        <f t="shared" si="7"/>
        <v>109</v>
      </c>
      <c r="K82" s="17">
        <f t="shared" si="5"/>
        <v>109</v>
      </c>
      <c r="L82" s="18" t="s">
        <v>120</v>
      </c>
    </row>
    <row r="83" ht="25" customHeight="1" spans="1:12">
      <c r="A83" s="8">
        <v>78</v>
      </c>
      <c r="B83" s="8" t="s">
        <v>283</v>
      </c>
      <c r="C83" s="8" t="s">
        <v>257</v>
      </c>
      <c r="D83" s="8" t="s">
        <v>258</v>
      </c>
      <c r="E83" s="8" t="s">
        <v>124</v>
      </c>
      <c r="F83" s="8" t="s">
        <v>20</v>
      </c>
      <c r="G83" s="8">
        <v>1</v>
      </c>
      <c r="H83" s="8">
        <v>2015.5</v>
      </c>
      <c r="I83" s="8">
        <v>2015.5</v>
      </c>
      <c r="J83" s="17">
        <f t="shared" si="8"/>
        <v>87</v>
      </c>
      <c r="K83" s="17">
        <f t="shared" si="5"/>
        <v>87</v>
      </c>
      <c r="L83" s="18" t="s">
        <v>125</v>
      </c>
    </row>
    <row r="84" ht="25" customHeight="1" spans="1:12">
      <c r="A84" s="8">
        <v>79</v>
      </c>
      <c r="B84" s="8" t="s">
        <v>284</v>
      </c>
      <c r="C84" s="8" t="s">
        <v>285</v>
      </c>
      <c r="D84" s="8" t="s">
        <v>286</v>
      </c>
      <c r="E84" s="8" t="s">
        <v>287</v>
      </c>
      <c r="F84" s="8" t="s">
        <v>20</v>
      </c>
      <c r="G84" s="8">
        <v>1</v>
      </c>
      <c r="H84" s="8">
        <v>2002.6</v>
      </c>
      <c r="I84" s="8">
        <v>2002.6</v>
      </c>
      <c r="J84" s="17">
        <f>ROUND(2180*0.04,0)</f>
        <v>87</v>
      </c>
      <c r="K84" s="17">
        <f t="shared" si="5"/>
        <v>87</v>
      </c>
      <c r="L84" s="18" t="s">
        <v>125</v>
      </c>
    </row>
    <row r="85" ht="25" customHeight="1" spans="1:12">
      <c r="A85" s="8">
        <v>80</v>
      </c>
      <c r="B85" s="8" t="s">
        <v>49</v>
      </c>
      <c r="C85" s="8" t="s">
        <v>112</v>
      </c>
      <c r="D85" s="8"/>
      <c r="E85" s="8" t="s">
        <v>273</v>
      </c>
      <c r="F85" s="8" t="s">
        <v>20</v>
      </c>
      <c r="G85" s="8">
        <v>7</v>
      </c>
      <c r="H85" s="8">
        <v>2016.4</v>
      </c>
      <c r="I85" s="8">
        <v>2016.4</v>
      </c>
      <c r="J85" s="17">
        <f>ROUND(2180*0.1,0)</f>
        <v>218</v>
      </c>
      <c r="K85" s="17">
        <f t="shared" si="5"/>
        <v>1526</v>
      </c>
      <c r="L85" s="18" t="s">
        <v>136</v>
      </c>
    </row>
    <row r="86" ht="25" customHeight="1" spans="1:12">
      <c r="A86" s="8">
        <v>81</v>
      </c>
      <c r="B86" s="8" t="s">
        <v>49</v>
      </c>
      <c r="C86" s="8" t="s">
        <v>288</v>
      </c>
      <c r="D86" s="8" t="s">
        <v>289</v>
      </c>
      <c r="E86" s="8" t="s">
        <v>145</v>
      </c>
      <c r="F86" s="8" t="s">
        <v>20</v>
      </c>
      <c r="G86" s="8">
        <v>1</v>
      </c>
      <c r="H86" s="8">
        <v>2015.7</v>
      </c>
      <c r="I86" s="8">
        <v>2015.7</v>
      </c>
      <c r="J86" s="17">
        <f>ROUND(2180*0.05,0)</f>
        <v>109</v>
      </c>
      <c r="K86" s="17">
        <f t="shared" si="5"/>
        <v>109</v>
      </c>
      <c r="L86" s="18" t="s">
        <v>120</v>
      </c>
    </row>
    <row r="87" ht="25" customHeight="1" spans="1:12">
      <c r="A87" s="8">
        <v>82</v>
      </c>
      <c r="B87" s="8" t="s">
        <v>49</v>
      </c>
      <c r="C87" s="8" t="s">
        <v>290</v>
      </c>
      <c r="D87" s="8" t="s">
        <v>291</v>
      </c>
      <c r="E87" s="8" t="s">
        <v>292</v>
      </c>
      <c r="F87" s="8" t="s">
        <v>20</v>
      </c>
      <c r="G87" s="8">
        <v>1</v>
      </c>
      <c r="H87" s="8">
        <v>2015.7</v>
      </c>
      <c r="I87" s="8">
        <v>2015.7</v>
      </c>
      <c r="J87" s="17">
        <f>ROUND(2180*0.2,0)</f>
        <v>436</v>
      </c>
      <c r="K87" s="17">
        <f t="shared" si="5"/>
        <v>436</v>
      </c>
      <c r="L87" s="18" t="s">
        <v>116</v>
      </c>
    </row>
    <row r="88" ht="25" customHeight="1" spans="1:12">
      <c r="A88" s="8">
        <v>83</v>
      </c>
      <c r="B88" s="10" t="s">
        <v>49</v>
      </c>
      <c r="C88" s="10" t="s">
        <v>293</v>
      </c>
      <c r="D88" s="9" t="s">
        <v>294</v>
      </c>
      <c r="E88" s="10" t="s">
        <v>49</v>
      </c>
      <c r="F88" s="10" t="s">
        <v>20</v>
      </c>
      <c r="G88" s="10">
        <v>1</v>
      </c>
      <c r="H88" s="10">
        <v>2016.7</v>
      </c>
      <c r="I88" s="10">
        <v>2016.7</v>
      </c>
      <c r="J88" s="17">
        <f>ROUND(2180*0.2,0)</f>
        <v>436</v>
      </c>
      <c r="K88" s="17">
        <f t="shared" si="5"/>
        <v>436</v>
      </c>
      <c r="L88" s="18" t="s">
        <v>116</v>
      </c>
    </row>
    <row r="89" ht="25" customHeight="1" spans="1:12">
      <c r="A89" s="8">
        <v>84</v>
      </c>
      <c r="B89" s="10" t="s">
        <v>49</v>
      </c>
      <c r="C89" s="9" t="s">
        <v>295</v>
      </c>
      <c r="D89" s="9" t="s">
        <v>296</v>
      </c>
      <c r="E89" s="10" t="s">
        <v>49</v>
      </c>
      <c r="F89" s="10" t="s">
        <v>20</v>
      </c>
      <c r="G89" s="10">
        <v>3</v>
      </c>
      <c r="H89" s="10">
        <v>2016.7</v>
      </c>
      <c r="I89" s="10">
        <v>2016.7</v>
      </c>
      <c r="J89" s="17">
        <f>ROUND(2180*0.25,0)</f>
        <v>545</v>
      </c>
      <c r="K89" s="17">
        <f t="shared" si="5"/>
        <v>1635</v>
      </c>
      <c r="L89" s="18" t="s">
        <v>88</v>
      </c>
    </row>
    <row r="90" ht="25" customHeight="1" spans="1:12">
      <c r="A90" s="8">
        <v>85</v>
      </c>
      <c r="B90" s="10" t="s">
        <v>49</v>
      </c>
      <c r="C90" s="9" t="s">
        <v>297</v>
      </c>
      <c r="D90" s="9" t="s">
        <v>298</v>
      </c>
      <c r="E90" s="10" t="s">
        <v>49</v>
      </c>
      <c r="F90" s="10" t="s">
        <v>20</v>
      </c>
      <c r="G90" s="10">
        <v>1</v>
      </c>
      <c r="H90" s="10">
        <v>2016.7</v>
      </c>
      <c r="I90" s="10">
        <v>2016.7</v>
      </c>
      <c r="J90" s="17">
        <f>ROUND(2180*0.28,0)</f>
        <v>610</v>
      </c>
      <c r="K90" s="17">
        <f t="shared" si="5"/>
        <v>610</v>
      </c>
      <c r="L90" s="18" t="s">
        <v>299</v>
      </c>
    </row>
    <row r="91" ht="25" customHeight="1" spans="1:12">
      <c r="A91" s="8">
        <v>86</v>
      </c>
      <c r="B91" s="10" t="s">
        <v>49</v>
      </c>
      <c r="C91" s="9" t="s">
        <v>300</v>
      </c>
      <c r="D91" s="9" t="s">
        <v>301</v>
      </c>
      <c r="E91" s="10" t="s">
        <v>49</v>
      </c>
      <c r="F91" s="10" t="s">
        <v>20</v>
      </c>
      <c r="G91" s="10">
        <v>1</v>
      </c>
      <c r="H91" s="10">
        <v>2015.11</v>
      </c>
      <c r="I91" s="10">
        <v>2015.11</v>
      </c>
      <c r="J91" s="17">
        <f>ROUND(2180*0.04,0)</f>
        <v>87</v>
      </c>
      <c r="K91" s="17">
        <f t="shared" si="5"/>
        <v>87</v>
      </c>
      <c r="L91" s="18" t="s">
        <v>125</v>
      </c>
    </row>
    <row r="92" ht="25" customHeight="1" spans="1:12">
      <c r="A92" s="8">
        <v>87</v>
      </c>
      <c r="B92" s="10" t="s">
        <v>49</v>
      </c>
      <c r="C92" s="9" t="s">
        <v>302</v>
      </c>
      <c r="D92" s="9" t="s">
        <v>303</v>
      </c>
      <c r="E92" s="10" t="s">
        <v>304</v>
      </c>
      <c r="F92" s="10" t="s">
        <v>20</v>
      </c>
      <c r="G92" s="10">
        <v>1</v>
      </c>
      <c r="H92" s="10">
        <v>2015.11</v>
      </c>
      <c r="I92" s="10">
        <v>2015.11</v>
      </c>
      <c r="J92" s="17">
        <f>ROUND(2180*0.03,0)</f>
        <v>65</v>
      </c>
      <c r="K92" s="17">
        <f t="shared" si="5"/>
        <v>65</v>
      </c>
      <c r="L92" s="18" t="s">
        <v>305</v>
      </c>
    </row>
    <row r="93" ht="25" customHeight="1" spans="1:12">
      <c r="A93" s="8">
        <v>88</v>
      </c>
      <c r="B93" s="10" t="s">
        <v>49</v>
      </c>
      <c r="C93" s="9" t="s">
        <v>306</v>
      </c>
      <c r="D93" s="9" t="s">
        <v>307</v>
      </c>
      <c r="E93" s="10" t="s">
        <v>49</v>
      </c>
      <c r="F93" s="10" t="s">
        <v>20</v>
      </c>
      <c r="G93" s="10">
        <v>1</v>
      </c>
      <c r="H93" s="10">
        <v>2015.11</v>
      </c>
      <c r="I93" s="10">
        <v>2015.11</v>
      </c>
      <c r="J93" s="17">
        <f>ROUND(2180*0.03,0)</f>
        <v>65</v>
      </c>
      <c r="K93" s="17">
        <f t="shared" si="5"/>
        <v>65</v>
      </c>
      <c r="L93" s="18" t="s">
        <v>305</v>
      </c>
    </row>
    <row r="94" ht="25" customHeight="1" spans="1:12">
      <c r="A94" s="8">
        <v>89</v>
      </c>
      <c r="B94" s="8" t="s">
        <v>49</v>
      </c>
      <c r="C94" s="9" t="s">
        <v>308</v>
      </c>
      <c r="D94" s="9" t="s">
        <v>309</v>
      </c>
      <c r="E94" s="9" t="s">
        <v>310</v>
      </c>
      <c r="F94" s="8" t="s">
        <v>20</v>
      </c>
      <c r="G94" s="8">
        <v>1</v>
      </c>
      <c r="H94" s="10">
        <v>2015.11</v>
      </c>
      <c r="I94" s="10">
        <v>2015.11</v>
      </c>
      <c r="J94" s="17">
        <f>ROUND(2180*0.05,0)</f>
        <v>109</v>
      </c>
      <c r="K94" s="17">
        <f t="shared" si="5"/>
        <v>109</v>
      </c>
      <c r="L94" s="18" t="s">
        <v>120</v>
      </c>
    </row>
    <row r="95" ht="25" customHeight="1" spans="1:12">
      <c r="A95" s="8">
        <v>90</v>
      </c>
      <c r="B95" s="8" t="s">
        <v>49</v>
      </c>
      <c r="C95" s="9" t="s">
        <v>311</v>
      </c>
      <c r="D95" s="9" t="s">
        <v>312</v>
      </c>
      <c r="E95" s="9" t="s">
        <v>313</v>
      </c>
      <c r="F95" s="8" t="s">
        <v>20</v>
      </c>
      <c r="G95" s="8">
        <v>1</v>
      </c>
      <c r="H95" s="10">
        <v>2015.11</v>
      </c>
      <c r="I95" s="10">
        <v>2015.11</v>
      </c>
      <c r="J95" s="17">
        <f>ROUND(2180*0.05,0)</f>
        <v>109</v>
      </c>
      <c r="K95" s="17">
        <f t="shared" si="5"/>
        <v>109</v>
      </c>
      <c r="L95" s="18" t="s">
        <v>120</v>
      </c>
    </row>
    <row r="96" ht="25" customHeight="1" spans="1:12">
      <c r="A96" s="8">
        <v>91</v>
      </c>
      <c r="B96" s="8" t="s">
        <v>49</v>
      </c>
      <c r="C96" s="9" t="s">
        <v>314</v>
      </c>
      <c r="D96" s="9" t="s">
        <v>315</v>
      </c>
      <c r="E96" s="10" t="s">
        <v>49</v>
      </c>
      <c r="F96" s="8" t="s">
        <v>20</v>
      </c>
      <c r="G96" s="8">
        <v>1</v>
      </c>
      <c r="H96" s="10">
        <v>2015.11</v>
      </c>
      <c r="I96" s="10">
        <v>2015.11</v>
      </c>
      <c r="J96" s="17">
        <f>ROUND(2180*0.05,0)</f>
        <v>109</v>
      </c>
      <c r="K96" s="17">
        <f t="shared" si="5"/>
        <v>109</v>
      </c>
      <c r="L96" s="18" t="s">
        <v>120</v>
      </c>
    </row>
    <row r="97" ht="25" customHeight="1" spans="1:12">
      <c r="A97" s="8">
        <v>92</v>
      </c>
      <c r="B97" s="8" t="s">
        <v>49</v>
      </c>
      <c r="C97" s="10" t="s">
        <v>316</v>
      </c>
      <c r="D97" s="10" t="s">
        <v>317</v>
      </c>
      <c r="E97" s="10" t="s">
        <v>49</v>
      </c>
      <c r="F97" s="10" t="s">
        <v>130</v>
      </c>
      <c r="G97" s="10">
        <v>1</v>
      </c>
      <c r="H97" s="10">
        <v>2004.06</v>
      </c>
      <c r="I97" s="10">
        <v>2004.06</v>
      </c>
      <c r="J97" s="17">
        <v>9800</v>
      </c>
      <c r="K97" s="17">
        <f t="shared" si="5"/>
        <v>9800</v>
      </c>
      <c r="L97" s="21" t="s">
        <v>318</v>
      </c>
    </row>
    <row r="98" ht="25" customHeight="1" spans="1:12">
      <c r="A98" s="8">
        <v>93</v>
      </c>
      <c r="B98" s="8" t="s">
        <v>49</v>
      </c>
      <c r="C98" s="10" t="s">
        <v>319</v>
      </c>
      <c r="D98" s="10">
        <v>660</v>
      </c>
      <c r="E98" s="10" t="s">
        <v>49</v>
      </c>
      <c r="F98" s="10" t="s">
        <v>130</v>
      </c>
      <c r="G98" s="10">
        <v>4</v>
      </c>
      <c r="H98" s="10">
        <v>2007.1</v>
      </c>
      <c r="I98" s="10">
        <v>2007.1</v>
      </c>
      <c r="J98" s="17">
        <v>7400</v>
      </c>
      <c r="K98" s="17">
        <f t="shared" si="5"/>
        <v>29600</v>
      </c>
      <c r="L98" s="21" t="s">
        <v>318</v>
      </c>
    </row>
    <row r="99" ht="25" customHeight="1" spans="1:12">
      <c r="A99" s="8">
        <v>94</v>
      </c>
      <c r="B99" s="8" t="s">
        <v>49</v>
      </c>
      <c r="C99" s="8" t="s">
        <v>320</v>
      </c>
      <c r="D99" s="10" t="s">
        <v>49</v>
      </c>
      <c r="E99" s="10" t="s">
        <v>49</v>
      </c>
      <c r="F99" s="8" t="s">
        <v>20</v>
      </c>
      <c r="G99" s="8">
        <v>1</v>
      </c>
      <c r="H99" s="10">
        <v>2017.1</v>
      </c>
      <c r="I99" s="10">
        <v>2017.1</v>
      </c>
      <c r="J99" s="17">
        <f>ROUND(2180*3.2,0)</f>
        <v>6976</v>
      </c>
      <c r="K99" s="17">
        <f t="shared" si="5"/>
        <v>6976</v>
      </c>
      <c r="L99" s="18" t="s">
        <v>55</v>
      </c>
    </row>
    <row r="100" ht="25" customHeight="1" spans="1:12">
      <c r="A100" s="8">
        <v>95</v>
      </c>
      <c r="B100" s="8" t="s">
        <v>49</v>
      </c>
      <c r="C100" s="8" t="s">
        <v>321</v>
      </c>
      <c r="D100" s="10" t="s">
        <v>49</v>
      </c>
      <c r="E100" s="10" t="s">
        <v>49</v>
      </c>
      <c r="F100" s="8" t="s">
        <v>322</v>
      </c>
      <c r="G100" s="8">
        <v>1</v>
      </c>
      <c r="H100" s="10">
        <v>2017.6</v>
      </c>
      <c r="I100" s="10">
        <v>2017.6</v>
      </c>
      <c r="J100" s="17">
        <f>ROUND(2180*0.75,0)</f>
        <v>1635</v>
      </c>
      <c r="K100" s="17">
        <f t="shared" si="5"/>
        <v>1635</v>
      </c>
      <c r="L100" s="18" t="s">
        <v>323</v>
      </c>
    </row>
    <row r="101" ht="25" customHeight="1" spans="1:12">
      <c r="A101" s="8">
        <v>96</v>
      </c>
      <c r="B101" s="8" t="s">
        <v>49</v>
      </c>
      <c r="C101" s="8" t="s">
        <v>324</v>
      </c>
      <c r="D101" s="8" t="s">
        <v>325</v>
      </c>
      <c r="E101" s="10" t="s">
        <v>49</v>
      </c>
      <c r="F101" s="8" t="s">
        <v>130</v>
      </c>
      <c r="G101" s="8">
        <v>1</v>
      </c>
      <c r="H101" s="8">
        <v>2013.7</v>
      </c>
      <c r="I101" s="8">
        <v>2013.7</v>
      </c>
      <c r="J101" s="17">
        <f>ROUND(2180*2.2,0)</f>
        <v>4796</v>
      </c>
      <c r="K101" s="17">
        <f t="shared" si="5"/>
        <v>4796</v>
      </c>
      <c r="L101" s="18" t="s">
        <v>326</v>
      </c>
    </row>
    <row r="102" ht="25" customHeight="1" spans="1:12">
      <c r="A102" s="8">
        <v>97</v>
      </c>
      <c r="B102" s="8" t="s">
        <v>49</v>
      </c>
      <c r="C102" s="8" t="s">
        <v>327</v>
      </c>
      <c r="D102" s="8"/>
      <c r="E102" s="10" t="s">
        <v>49</v>
      </c>
      <c r="F102" s="8" t="s">
        <v>20</v>
      </c>
      <c r="G102" s="8">
        <v>1</v>
      </c>
      <c r="H102" s="8">
        <v>2007.1</v>
      </c>
      <c r="I102" s="8">
        <v>2007.1</v>
      </c>
      <c r="J102" s="17">
        <f>ROUND(2180*2.8,0)</f>
        <v>6104</v>
      </c>
      <c r="K102" s="17">
        <f t="shared" si="5"/>
        <v>6104</v>
      </c>
      <c r="L102" s="18" t="s">
        <v>78</v>
      </c>
    </row>
    <row r="103" ht="25" customHeight="1" spans="1:12">
      <c r="A103" s="8">
        <v>98</v>
      </c>
      <c r="B103" s="8" t="s">
        <v>49</v>
      </c>
      <c r="C103" s="8" t="s">
        <v>328</v>
      </c>
      <c r="D103" s="8"/>
      <c r="E103" s="10" t="s">
        <v>49</v>
      </c>
      <c r="F103" s="8" t="s">
        <v>20</v>
      </c>
      <c r="G103" s="8">
        <v>4</v>
      </c>
      <c r="H103" s="10">
        <v>2017.1</v>
      </c>
      <c r="I103" s="10">
        <v>2017.1</v>
      </c>
      <c r="J103" s="17">
        <f>ROUND(2180*0.01,0)</f>
        <v>22</v>
      </c>
      <c r="K103" s="17">
        <f>ROUND(G103*J103,0)</f>
        <v>88</v>
      </c>
      <c r="L103" s="18" t="s">
        <v>329</v>
      </c>
    </row>
    <row r="104" ht="25" customHeight="1" spans="1:12">
      <c r="A104" s="8">
        <v>99</v>
      </c>
      <c r="B104" s="8" t="s">
        <v>49</v>
      </c>
      <c r="C104" s="8" t="s">
        <v>330</v>
      </c>
      <c r="D104" s="8"/>
      <c r="E104" s="10" t="s">
        <v>49</v>
      </c>
      <c r="F104" s="8" t="s">
        <v>20</v>
      </c>
      <c r="G104" s="8">
        <v>6</v>
      </c>
      <c r="H104" s="10">
        <v>2017.1</v>
      </c>
      <c r="I104" s="10">
        <v>2017.1</v>
      </c>
      <c r="J104" s="17">
        <f>ROUND(2180*3.52,0)</f>
        <v>7674</v>
      </c>
      <c r="K104" s="17">
        <f t="shared" si="5"/>
        <v>46044</v>
      </c>
      <c r="L104" s="18" t="s">
        <v>21</v>
      </c>
    </row>
    <row r="105" ht="25" customHeight="1" spans="1:12">
      <c r="A105" s="8">
        <v>100</v>
      </c>
      <c r="B105" s="8" t="s">
        <v>49</v>
      </c>
      <c r="C105" s="8" t="s">
        <v>331</v>
      </c>
      <c r="D105" s="8" t="s">
        <v>332</v>
      </c>
      <c r="E105" s="10" t="s">
        <v>49</v>
      </c>
      <c r="F105" s="8" t="s">
        <v>322</v>
      </c>
      <c r="G105" s="8">
        <v>30</v>
      </c>
      <c r="H105" s="10">
        <v>2018.1</v>
      </c>
      <c r="I105" s="10">
        <v>2018.1</v>
      </c>
      <c r="J105" s="17">
        <f>ROUND(2180*2.9,0)</f>
        <v>6322</v>
      </c>
      <c r="K105" s="17">
        <f t="shared" si="5"/>
        <v>189660</v>
      </c>
      <c r="L105" s="18" t="s">
        <v>333</v>
      </c>
    </row>
    <row r="106" ht="25" customHeight="1" spans="1:12">
      <c r="A106" s="8">
        <v>101</v>
      </c>
      <c r="B106" s="8" t="s">
        <v>49</v>
      </c>
      <c r="C106" s="8" t="s">
        <v>334</v>
      </c>
      <c r="D106" s="8"/>
      <c r="E106" s="10" t="s">
        <v>49</v>
      </c>
      <c r="F106" s="10" t="s">
        <v>20</v>
      </c>
      <c r="G106" s="10">
        <v>4</v>
      </c>
      <c r="H106" s="10">
        <v>2017.6</v>
      </c>
      <c r="I106" s="10">
        <v>2017.6</v>
      </c>
      <c r="J106" s="17">
        <f>ROUND(2180*0.025,0)</f>
        <v>55</v>
      </c>
      <c r="K106" s="17">
        <f>ROUND(G106*J106,0)</f>
        <v>220</v>
      </c>
      <c r="L106" s="18" t="s">
        <v>335</v>
      </c>
    </row>
    <row r="107" ht="25" customHeight="1" spans="1:12">
      <c r="A107" s="8">
        <v>102</v>
      </c>
      <c r="B107" s="8" t="s">
        <v>49</v>
      </c>
      <c r="C107" s="8" t="s">
        <v>336</v>
      </c>
      <c r="D107" s="19" t="s">
        <v>337</v>
      </c>
      <c r="E107" s="9" t="s">
        <v>338</v>
      </c>
      <c r="F107" s="10" t="s">
        <v>20</v>
      </c>
      <c r="G107" s="10">
        <v>1</v>
      </c>
      <c r="H107" s="10">
        <v>2017.6</v>
      </c>
      <c r="I107" s="10">
        <v>2017.6</v>
      </c>
      <c r="J107" s="17">
        <f>ROUND(2180*16.36,0)</f>
        <v>35665</v>
      </c>
      <c r="K107" s="17">
        <f t="shared" si="5"/>
        <v>35665</v>
      </c>
      <c r="L107" s="18" t="s">
        <v>159</v>
      </c>
    </row>
    <row r="108" ht="25" customHeight="1" spans="1:12">
      <c r="A108" s="8">
        <v>103</v>
      </c>
      <c r="B108" s="8" t="s">
        <v>49</v>
      </c>
      <c r="C108" s="8" t="s">
        <v>339</v>
      </c>
      <c r="D108" s="19" t="s">
        <v>49</v>
      </c>
      <c r="E108" s="9" t="s">
        <v>49</v>
      </c>
      <c r="F108" s="10" t="s">
        <v>20</v>
      </c>
      <c r="G108" s="10">
        <v>1</v>
      </c>
      <c r="H108" s="10">
        <v>2016.12</v>
      </c>
      <c r="I108" s="10">
        <v>2016.12</v>
      </c>
      <c r="J108" s="17">
        <f>ROUND(2180*0.05,0)</f>
        <v>109</v>
      </c>
      <c r="K108" s="17">
        <f t="shared" si="5"/>
        <v>109</v>
      </c>
      <c r="L108" s="18" t="s">
        <v>120</v>
      </c>
    </row>
    <row r="109" ht="25" customHeight="1" spans="1:12">
      <c r="A109" s="8">
        <v>104</v>
      </c>
      <c r="B109" s="8" t="s">
        <v>49</v>
      </c>
      <c r="C109" s="8" t="s">
        <v>340</v>
      </c>
      <c r="D109" s="10" t="s">
        <v>49</v>
      </c>
      <c r="E109" s="10" t="s">
        <v>49</v>
      </c>
      <c r="F109" s="10" t="s">
        <v>20</v>
      </c>
      <c r="G109" s="10">
        <v>1</v>
      </c>
      <c r="H109" s="10">
        <v>2017.6</v>
      </c>
      <c r="I109" s="10">
        <v>2017.6</v>
      </c>
      <c r="J109" s="17">
        <f>ROUND(2180*3.2,0)</f>
        <v>6976</v>
      </c>
      <c r="K109" s="17">
        <f t="shared" si="5"/>
        <v>6976</v>
      </c>
      <c r="L109" s="18" t="s">
        <v>55</v>
      </c>
    </row>
    <row r="110" ht="25" customHeight="1" spans="1:12">
      <c r="A110" s="8" t="s">
        <v>341</v>
      </c>
      <c r="B110" s="8"/>
      <c r="C110" s="8"/>
      <c r="D110" s="8"/>
      <c r="E110" s="8"/>
      <c r="F110" s="8"/>
      <c r="G110" s="8">
        <f>SUM(G6:G109)</f>
        <v>166</v>
      </c>
      <c r="H110" s="20"/>
      <c r="I110" s="20"/>
      <c r="J110" s="17"/>
      <c r="K110" s="17">
        <f>SUM(K6:K109)</f>
        <v>1058245</v>
      </c>
      <c r="L110" s="22"/>
    </row>
    <row r="111" ht="14.25" spans="1:12">
      <c r="A111" s="4" t="s">
        <v>342</v>
      </c>
      <c r="B111" s="4"/>
      <c r="C111" s="4"/>
      <c r="D111" s="4"/>
      <c r="E111" s="5"/>
      <c r="F111" s="5"/>
      <c r="G111" s="5"/>
      <c r="H111" s="5"/>
      <c r="I111" s="5"/>
      <c r="J111" s="23"/>
      <c r="K111" s="23"/>
      <c r="L111" s="24"/>
    </row>
    <row r="112" ht="14.25" spans="1:12">
      <c r="A112" s="4" t="s">
        <v>343</v>
      </c>
      <c r="B112" s="5"/>
      <c r="C112" s="5"/>
      <c r="D112" s="5"/>
      <c r="E112" s="5"/>
      <c r="F112" s="5"/>
      <c r="G112" s="5"/>
      <c r="H112" s="5"/>
      <c r="I112" s="5"/>
      <c r="J112" s="25"/>
      <c r="K112" s="25"/>
      <c r="L112" s="5"/>
    </row>
  </sheetData>
  <mergeCells count="6">
    <mergeCell ref="A1:L1"/>
    <mergeCell ref="A2:L2"/>
    <mergeCell ref="J4:L4"/>
    <mergeCell ref="A110:C110"/>
    <mergeCell ref="A111:D111"/>
    <mergeCell ref="J111:L1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2021-04-25T00:51:00Z</dcterms:created>
  <dcterms:modified xsi:type="dcterms:W3CDTF">2021-04-26T01:30:07Z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60B3ED8A5DEB443E8D521C6E6086F453</vt:lpwstr>
  </property>
  <property fmtid="{D5CDD505-2E9C-101B-9397-08002B2CF9AE}" pid="3" name="KSOProductBuildVer">
    <vt:lpwstr>2052-11.1.0.10463</vt:lpwstr>
  </property>
</Properties>
</file>