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omments62.xml" ContentType="application/vnd.openxmlformats-officedocument.spreadsheetml.comments+xml"/>
  <Override PartName="/xl/comments63.xml" ContentType="application/vnd.openxmlformats-officedocument.spreadsheetml.comments+xml"/>
  <Override PartName="/xl/comments64.xml" ContentType="application/vnd.openxmlformats-officedocument.spreadsheetml.comments+xml"/>
  <Override PartName="/xl/comments65.xml" ContentType="application/vnd.openxmlformats-officedocument.spreadsheetml.comments+xml"/>
  <Override PartName="/xl/comments66.xml" ContentType="application/vnd.openxmlformats-officedocument.spreadsheetml.comments+xml"/>
  <Override PartName="/xl/comments6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I:\贵州八项目审计评估\评估报告\毕节赛德水泥拟处置商砼资产--卓信大华评报字(2023)第8849号-\"/>
    </mc:Choice>
  </mc:AlternateContent>
  <xr:revisionPtr revIDLastSave="0" documentId="13_ncr:1_{3AF13C4A-1345-48EE-A043-8869B31CBCD4}" xr6:coauthVersionLast="47" xr6:coauthVersionMax="47" xr10:uidLastSave="{00000000-0000-0000-0000-000000000000}"/>
  <bookViews>
    <workbookView xWindow="-120" yWindow="-120" windowWidth="29040" windowHeight="15840" tabRatio="868" firstSheet="1" activeTab="1" xr2:uid="{00000000-000D-0000-FFFF-FFFF00000000}"/>
  </bookViews>
  <sheets>
    <sheet name="填表必读" sheetId="79" state="hidden" r:id="rId1"/>
    <sheet name="万元汇总表" sheetId="88" r:id="rId2"/>
    <sheet name="评估结果汇总表" sheetId="89" r:id="rId3"/>
    <sheet name="分类汇总表" sheetId="90" r:id="rId4"/>
    <sheet name="流动资产汇总" sheetId="29" state="hidden" r:id="rId5"/>
    <sheet name="货币资金汇总" sheetId="183" state="hidden" r:id="rId6"/>
    <sheet name="现金" sheetId="2" state="hidden" r:id="rId7"/>
    <sheet name="银行" sheetId="3" state="hidden" r:id="rId8"/>
    <sheet name="其他货币资金" sheetId="4" state="hidden" r:id="rId9"/>
    <sheet name="交易性金融资产汇总" sheetId="5" state="hidden" r:id="rId10"/>
    <sheet name="股票" sheetId="6" state="hidden" r:id="rId11"/>
    <sheet name="债券" sheetId="7" state="hidden" r:id="rId12"/>
    <sheet name="基金" sheetId="157" state="hidden" r:id="rId13"/>
    <sheet name="衍生金融资产" sheetId="162" state="hidden" r:id="rId14"/>
    <sheet name="应收票据" sheetId="8" state="hidden" r:id="rId15"/>
    <sheet name="应收账款" sheetId="9" state="hidden" r:id="rId16"/>
    <sheet name="应收款项融资" sheetId="163" state="hidden" r:id="rId17"/>
    <sheet name="预付款项" sheetId="12" state="hidden" r:id="rId18"/>
    <sheet name="其他应收款" sheetId="34" state="hidden" r:id="rId19"/>
    <sheet name="存货汇总" sheetId="14" state="hidden" r:id="rId20"/>
    <sheet name="存货-原材料—分类汇总表" sheetId="15" state="hidden" r:id="rId21"/>
    <sheet name="存货-原材料—分类明细表" sheetId="129" state="hidden" r:id="rId22"/>
    <sheet name="在库周转材料—分类汇总表" sheetId="17" state="hidden" r:id="rId23"/>
    <sheet name="材料采购（在途物资）" sheetId="16" state="hidden" r:id="rId24"/>
    <sheet name="在库周转材料—明细表" sheetId="130" state="hidden" r:id="rId25"/>
    <sheet name="包装物（库存物资）" sheetId="18" state="hidden" r:id="rId26"/>
    <sheet name="产成品（库存商品）—分类汇总表" sheetId="19" state="hidden" r:id="rId27"/>
    <sheet name="产成品（库存商品、开发产品）明细表" sheetId="131" state="hidden" r:id="rId28"/>
    <sheet name="产成品—销售平均单价、成本" sheetId="128" state="hidden" r:id="rId29"/>
    <sheet name="在产品（自制半成品、施工成本）" sheetId="20" state="hidden" r:id="rId30"/>
    <sheet name="委托加工物资" sheetId="37" state="hidden" r:id="rId31"/>
    <sheet name="发出商品" sheetId="21" state="hidden" r:id="rId32"/>
    <sheet name="在用周转材料" sheetId="22" state="hidden" r:id="rId33"/>
    <sheet name="委托代销" sheetId="23" state="hidden" r:id="rId34"/>
    <sheet name="受托代销" sheetId="24" state="hidden" r:id="rId35"/>
    <sheet name="合同资产" sheetId="166" state="hidden" r:id="rId36"/>
    <sheet name="持有待售资产" sheetId="167" state="hidden" r:id="rId37"/>
    <sheet name="一年内到期的非流动资产" sheetId="28" state="hidden" r:id="rId38"/>
    <sheet name=" 其他流动资产" sheetId="27" state="hidden" r:id="rId39"/>
    <sheet name="非流动资产汇总" sheetId="92" r:id="rId40"/>
    <sheet name="债权投资" sheetId="174" state="hidden" r:id="rId41"/>
    <sheet name="其他债权投资" sheetId="179" state="hidden" r:id="rId42"/>
    <sheet name="长期应收款" sheetId="93" state="hidden" r:id="rId43"/>
    <sheet name="长期股权投资" sheetId="36" state="hidden" r:id="rId44"/>
    <sheet name="其他权益工具投资汇总表" sheetId="178" state="hidden" r:id="rId45"/>
    <sheet name="其他权益工具—股票投资" sheetId="177" state="hidden" r:id="rId46"/>
    <sheet name="其他权益工具—其他投资" sheetId="176" state="hidden" r:id="rId47"/>
    <sheet name="其他非流动金融资产" sheetId="180" state="hidden" r:id="rId48"/>
    <sheet name="投资性房地产汇总" sheetId="30" state="hidden" r:id="rId49"/>
    <sheet name="已出租的建筑物" sheetId="94" state="hidden" r:id="rId50"/>
    <sheet name="已出租土地使用权" sheetId="41" state="hidden" r:id="rId51"/>
    <sheet name="持有并准备转让土地使用权" sheetId="96" state="hidden" r:id="rId52"/>
    <sheet name="固定汇总表" sheetId="45" r:id="rId53"/>
    <sheet name="房屋建筑物" sheetId="46" r:id="rId54"/>
    <sheet name="管道沟槽" sheetId="48" state="hidden" r:id="rId55"/>
    <sheet name="井巷工程" sheetId="155" state="hidden" r:id="rId56"/>
    <sheet name="构筑物" sheetId="81" r:id="rId57"/>
    <sheet name="机器设备" sheetId="49" r:id="rId58"/>
    <sheet name="车辆" sheetId="51" r:id="rId59"/>
    <sheet name="电子设备" sheetId="50" r:id="rId60"/>
    <sheet name="在建汇总表" sheetId="97" state="hidden" r:id="rId61"/>
    <sheet name="在建土建" sheetId="53" state="hidden" r:id="rId62"/>
    <sheet name="在建设备" sheetId="54" state="hidden" r:id="rId63"/>
    <sheet name="生产性生物资产汇总表" sheetId="38" state="hidden" r:id="rId64"/>
    <sheet name="生产性生物资产—种植业" sheetId="98" state="hidden" r:id="rId65"/>
    <sheet name="生产性生物资产—畜牧养殖业" sheetId="99" state="hidden" r:id="rId66"/>
    <sheet name="生产性生物资产—林业" sheetId="100" state="hidden" r:id="rId67"/>
    <sheet name="生产性生物资产—水产业" sheetId="101" state="hidden" r:id="rId68"/>
    <sheet name="油气资产" sheetId="102" state="hidden" r:id="rId69"/>
    <sheet name="使用权资产汇总表" sheetId="181" state="hidden" r:id="rId70"/>
    <sheet name="使用权资产" sheetId="182" state="hidden" r:id="rId71"/>
    <sheet name="无形资产汇总" sheetId="103" r:id="rId72"/>
    <sheet name="无形资产—土地使用权" sheetId="95" r:id="rId73"/>
    <sheet name="无形资产—资源开采权" sheetId="104" state="hidden" r:id="rId74"/>
    <sheet name="无形资产—其他无形" sheetId="42" state="hidden" r:id="rId75"/>
    <sheet name="开发支出" sheetId="105" state="hidden" r:id="rId76"/>
    <sheet name="商誉" sheetId="106" state="hidden" r:id="rId77"/>
    <sheet name="长期待摊" sheetId="40" state="hidden" r:id="rId78"/>
    <sheet name="递延所得税资产" sheetId="39" state="hidden" r:id="rId79"/>
    <sheet name="其他非流动资产" sheetId="107" state="hidden" r:id="rId80"/>
    <sheet name="流动负债汇总表" sheetId="57" state="hidden" r:id="rId81"/>
    <sheet name="短期借款" sheetId="58" state="hidden" r:id="rId82"/>
    <sheet name="交易性金融负债" sheetId="74" state="hidden" r:id="rId83"/>
    <sheet name="衍生金融负债" sheetId="168" state="hidden" r:id="rId84"/>
    <sheet name="应付票据" sheetId="59" state="hidden" r:id="rId85"/>
    <sheet name="应付账款" sheetId="60" state="hidden" r:id="rId86"/>
    <sheet name="预收款项" sheetId="61" state="hidden" r:id="rId87"/>
    <sheet name="合同负债" sheetId="169" state="hidden" r:id="rId88"/>
    <sheet name="应付职工薪酬" sheetId="64" state="hidden" r:id="rId89"/>
    <sheet name="应交税费" sheetId="170" state="hidden" r:id="rId90"/>
    <sheet name="其他应付" sheetId="63" state="hidden" r:id="rId91"/>
    <sheet name="持有待售负债" sheetId="171" state="hidden" r:id="rId92"/>
    <sheet name="一年内到期非流动负债" sheetId="70" state="hidden" r:id="rId93"/>
    <sheet name="其他流动负债" sheetId="71" state="hidden" r:id="rId94"/>
    <sheet name="非流动负债汇总" sheetId="72" state="hidden" r:id="rId95"/>
    <sheet name="长期借款" sheetId="73" state="hidden" r:id="rId96"/>
    <sheet name="应付债券" sheetId="109" state="hidden" r:id="rId97"/>
    <sheet name="租赁负债" sheetId="172" state="hidden" r:id="rId98"/>
    <sheet name="长期应付款" sheetId="75" state="hidden" r:id="rId99"/>
    <sheet name="长期应付职工薪酬" sheetId="173" state="hidden" r:id="rId100"/>
    <sheet name="预计负债" sheetId="69" state="hidden" r:id="rId101"/>
    <sheet name="递延收益" sheetId="77" state="hidden" r:id="rId102"/>
    <sheet name="递延所得税负债" sheetId="78" state="hidden" r:id="rId103"/>
    <sheet name="其他非流动负债" sheetId="110" state="hidden" r:id="rId104"/>
  </sheets>
  <definedNames>
    <definedName name="_.dbf">#REF!</definedName>
    <definedName name="_?">#REF!</definedName>
    <definedName name="_??????">#REF!</definedName>
    <definedName name="_BSP2">#REF!</definedName>
    <definedName name="_xlnm._FilterDatabase" localSheetId="58" hidden="1">车辆!$A$1:$U$74</definedName>
    <definedName name="_xlnm._FilterDatabase" localSheetId="20" hidden="1">'存货-原材料—分类汇总表'!$A$1:$O$21</definedName>
    <definedName name="_xlnm._FilterDatabase" localSheetId="21" hidden="1">'存货-原材料—分类明细表'!$A$1:$R$20</definedName>
    <definedName name="_xlnm._FilterDatabase" localSheetId="59" hidden="1">电子设备!$A$5:$W$37</definedName>
    <definedName name="_xlnm._FilterDatabase" localSheetId="53" hidden="1">房屋建筑物!$A$1:$AO$69</definedName>
    <definedName name="_xlnm._FilterDatabase" localSheetId="56" hidden="1">构筑物!$A$5:$Y$25</definedName>
    <definedName name="_xlnm._FilterDatabase" localSheetId="57" hidden="1">机器设备!$A$5:$AA$58</definedName>
    <definedName name="_xlnm._FilterDatabase" localSheetId="55" hidden="1">井巷工程!$A$7:$AY$23</definedName>
    <definedName name="_xlnm._FilterDatabase" localSheetId="90" hidden="1">其他应付!$A$4:$A$18</definedName>
    <definedName name="_xlnm._FilterDatabase" localSheetId="18" hidden="1">其他应收款!$A$1:$R$25</definedName>
    <definedName name="_xlnm._FilterDatabase" localSheetId="74" hidden="1">无形资产—其他无形!$A$4:$R$7</definedName>
    <definedName name="_xlnm._FilterDatabase" localSheetId="49" hidden="1">已出租的建筑物!$A$1:$AO$80</definedName>
    <definedName name="_xlnm._FilterDatabase" localSheetId="85" hidden="1">应付账款!$A$4:$H$34</definedName>
    <definedName name="_xlnm._FilterDatabase" localSheetId="15" hidden="1">应收账款!$A$4:$S$21</definedName>
    <definedName name="_xlnm._FilterDatabase" localSheetId="17" hidden="1">预付款项!$A$1:$S$21</definedName>
    <definedName name="_xlnm._FilterDatabase" localSheetId="86" hidden="1">预收款项!$A$4:$H$21</definedName>
    <definedName name="_xlnm._FilterDatabase" localSheetId="24" hidden="1">在库周转材料—明细表!$A$4:$S$369</definedName>
    <definedName name="_xlnm._FilterDatabase" localSheetId="32" hidden="1">在用周转材料!$A$1:$O$25</definedName>
    <definedName name="_xlnm._FilterDatabase" localSheetId="42" hidden="1">长期应收款!$A$4:$J$21</definedName>
    <definedName name="a">#REF!</definedName>
    <definedName name="aa">#REF!</definedName>
    <definedName name="as">#REF!</definedName>
    <definedName name="B.dbf" localSheetId="55">#REF!</definedName>
    <definedName name="B.dbf">#REF!</definedName>
    <definedName name="BS">#REF!</definedName>
    <definedName name="BSCS">#REF!</definedName>
    <definedName name="BSCSP2">#REF!</definedName>
    <definedName name="c1.dbf">#REF!</definedName>
    <definedName name="_xlnm.Database" localSheetId="55" hidden="1">#REF!</definedName>
    <definedName name="_xlnm.Database" hidden="1">#REF!</definedName>
    <definedName name="DCF打印">#REF!</definedName>
    <definedName name="IS">#REF!</definedName>
    <definedName name="ISCS">#REF!</definedName>
    <definedName name="ISCSP">#REF!</definedName>
    <definedName name="ISP">#REF!</definedName>
    <definedName name="nixin">#REF!</definedName>
    <definedName name="NXform">#REF!</definedName>
    <definedName name="_xlnm.Print_Area" localSheetId="38">' 其他流动资产'!$A$1:$J$23</definedName>
    <definedName name="_xlnm.Print_Area" localSheetId="25">'包装物（库存物资）'!$A$1:$O$23</definedName>
    <definedName name="_xlnm.Print_Area" localSheetId="23">'材料采购（在途物资）'!$A$1:$M$23</definedName>
    <definedName name="_xlnm.Print_Area" localSheetId="26">'产成品（库存商品）—分类汇总表'!$A$1:$N$23</definedName>
    <definedName name="_xlnm.Print_Area" localSheetId="27">'产成品（库存商品、开发产品）明细表'!$A$1:$T$24</definedName>
    <definedName name="_xlnm.Print_Area" localSheetId="28">'产成品—销售平均单价、成本'!$A$1:$T$36</definedName>
    <definedName name="_xlnm.Print_Area" localSheetId="58">车辆!$A$1:$Q$21</definedName>
    <definedName name="_xlnm.Print_Area" localSheetId="51">持有并准备转让土地使用权!$A$1:$M$22</definedName>
    <definedName name="_xlnm.Print_Area" localSheetId="20">'存货-原材料—分类汇总表'!$A$1:$M$23</definedName>
    <definedName name="_xlnm.Print_Area" localSheetId="21">'存货-原材料—分类明细表'!$A$1:$O$23</definedName>
    <definedName name="_xlnm.Print_Area" localSheetId="101">递延收益!$A$1:$G$23</definedName>
    <definedName name="_xlnm.Print_Area" localSheetId="102">递延所得税负债!$A$1:$F$23</definedName>
    <definedName name="_xlnm.Print_Area" localSheetId="78">递延所得税资产!$A$1:$H$23</definedName>
    <definedName name="_xlnm.Print_Area" localSheetId="59">电子设备!$A$1:$P$43</definedName>
    <definedName name="_xlnm.Print_Area" localSheetId="81">短期借款!$A$1:$L$23</definedName>
    <definedName name="_xlnm.Print_Area" localSheetId="31">发出商品!$A$1:$O$23</definedName>
    <definedName name="_xlnm.Print_Area" localSheetId="53">房屋建筑物!$A$1:$AB$22</definedName>
    <definedName name="_xlnm.Print_Area" localSheetId="3">分类汇总表!$A$1:$G$65</definedName>
    <definedName name="_xlnm.Print_Area" localSheetId="56">构筑物!$A$1:$U$40</definedName>
    <definedName name="_xlnm.Print_Area" localSheetId="10">股票!$A$1:$K$21</definedName>
    <definedName name="_xlnm.Print_Area" localSheetId="52">固定汇总表!$A$1:$M$23</definedName>
    <definedName name="_xlnm.Print_Area" localSheetId="54">管道沟槽!$A$1:$S$23</definedName>
    <definedName name="_xlnm.Print_Area" localSheetId="57">机器设备!$A$1:$Q$71</definedName>
    <definedName name="_xlnm.Print_Area" localSheetId="82">交易性金融负债!$A$1:$K$23</definedName>
    <definedName name="_xlnm.Print_Area" localSheetId="55">井巷工程!$A$1:$AY$23</definedName>
    <definedName name="_xlnm.Print_Area" localSheetId="75">开发支出!$A$1:$H$23</definedName>
    <definedName name="_xlnm.Print_Area" localSheetId="2">评估结果汇总表!$A$1:$F$31</definedName>
    <definedName name="_xlnm.Print_Area" localSheetId="103">其他非流动负债!$A$1:$G$23</definedName>
    <definedName name="_xlnm.Print_Area" localSheetId="79">其他非流动资产!$A$1:$I$23</definedName>
    <definedName name="_xlnm.Print_Area" localSheetId="93">其他流动负债!$A$1:$G$23</definedName>
    <definedName name="_xlnm.Print_Area" localSheetId="44">其他权益工具投资汇总表!$A$1:$F$23</definedName>
    <definedName name="_xlnm.Print_Area" localSheetId="90">其他应付!$A$1:$G$23</definedName>
    <definedName name="_xlnm.Print_Area" localSheetId="18">其他应收款!$A$1:$R$23</definedName>
    <definedName name="_xlnm.Print_Area" localSheetId="76">商誉!$A$1:$I$23</definedName>
    <definedName name="_xlnm.Print_Area" localSheetId="65">生产性生物资产—畜牧养殖业!$A$1:$K$23</definedName>
    <definedName name="_xlnm.Print_Area" localSheetId="66">生产性生物资产—林业!$A$1:$L$23</definedName>
    <definedName name="_xlnm.Print_Area" localSheetId="67">生产性生物资产—水产业!$A$1:$I$23</definedName>
    <definedName name="_xlnm.Print_Area" localSheetId="64">生产性生物资产—种植业!$A$1:$J$23</definedName>
    <definedName name="_xlnm.Print_Area" localSheetId="69">使用权资产汇总表!$A$1:$F$25</definedName>
    <definedName name="_xlnm.Print_Area" localSheetId="34">受托代销!$A$1:$N$26</definedName>
    <definedName name="_xlnm.Print_Area" localSheetId="1">万元汇总表!$A$1:$F$31</definedName>
    <definedName name="_xlnm.Print_Area" localSheetId="33">委托代销!$A$1:$N$23</definedName>
    <definedName name="_xlnm.Print_Area" localSheetId="30">委托加工物资!$A$1:$N$23</definedName>
    <definedName name="_xlnm.Print_Area" localSheetId="71">无形资产汇总!$A$1:$G$22</definedName>
    <definedName name="_xlnm.Print_Area" localSheetId="74">无形资产—其他无形!$A$1:$L$23</definedName>
    <definedName name="_xlnm.Print_Area" localSheetId="72">无形资产—土地使用权!$A$1:$O$22</definedName>
    <definedName name="_xlnm.Print_Area" localSheetId="73">无形资产—资源开采权!$A$1:$M$23</definedName>
    <definedName name="_xlnm.Print_Area" localSheetId="6">现金!$A$1:$I$22</definedName>
    <definedName name="_xlnm.Print_Area" localSheetId="37">一年内到期的非流动资产!$A$1:$G$23</definedName>
    <definedName name="_xlnm.Print_Area" localSheetId="92">一年内到期非流动负债!$A$1:$H$23</definedName>
    <definedName name="_xlnm.Print_Area" localSheetId="49">已出租的建筑物!$A$1:$AA$33</definedName>
    <definedName name="_xlnm.Print_Area" localSheetId="50">已出租土地使用权!$A$1:$N$23</definedName>
    <definedName name="_xlnm.Print_Area" localSheetId="7">银行!$A$1:$J$22</definedName>
    <definedName name="_xlnm.Print_Area" localSheetId="84">应付票据!$A$1:$H$23</definedName>
    <definedName name="_xlnm.Print_Area" localSheetId="96">应付债券!$A$1:$K$23</definedName>
    <definedName name="_xlnm.Print_Area" localSheetId="85">应付账款!$A$1:$H$60</definedName>
    <definedName name="_xlnm.Print_Area" localSheetId="88">应付职工薪酬!$A$1:$F$23</definedName>
    <definedName name="_xlnm.Print_Area" localSheetId="89">应交税费!$A$1:$G$22</definedName>
    <definedName name="_xlnm.Print_Area" localSheetId="16">应收款项融资!$A$1:$W$23</definedName>
    <definedName name="_xlnm.Print_Area" localSheetId="15">应收账款!$A$1:$S$23</definedName>
    <definedName name="_xlnm.Print_Area" localSheetId="68">油气资产!$A$1:$I$23</definedName>
    <definedName name="_xlnm.Print_Area" localSheetId="17">预付款项!$A$1:$S$23</definedName>
    <definedName name="_xlnm.Print_Area" localSheetId="100">预计负债!$A$1:$H$23</definedName>
    <definedName name="_xlnm.Print_Area" localSheetId="86">预收款项!$A$1:$H$23</definedName>
    <definedName name="_xlnm.Print_Area" localSheetId="29">'在产品（自制半成品、施工成本）'!$A$1:$U$23</definedName>
    <definedName name="_xlnm.Print_Area" localSheetId="60">在建汇总表!$A$1:$G$23</definedName>
    <definedName name="_xlnm.Print_Area" localSheetId="62">在建设备!$A$1:$O$23</definedName>
    <definedName name="_xlnm.Print_Area" localSheetId="61">在建土建!$A$1:$K$23</definedName>
    <definedName name="_xlnm.Print_Area" localSheetId="22">在库周转材料—分类汇总表!$A$1:$N$24</definedName>
    <definedName name="_xlnm.Print_Area" localSheetId="24">在库周转材料—明细表!$A$1:$N$374</definedName>
    <definedName name="_xlnm.Print_Area" localSheetId="32">在用周转材料!$A$1:$M$23</definedName>
    <definedName name="_xlnm.Print_Area" localSheetId="11">债券!$A$1:$L$23</definedName>
    <definedName name="_xlnm.Print_Area" localSheetId="77">长期待摊!$A$1:$J$23</definedName>
    <definedName name="_xlnm.Print_Area" localSheetId="43">长期股权投资!$A$1:$J$22</definedName>
    <definedName name="_xlnm.Print_Area" localSheetId="95">长期借款!$A$1:$L$23</definedName>
    <definedName name="_xlnm.Print_Area" localSheetId="98">长期应付款!$A$1:$J$23</definedName>
    <definedName name="_xlnm.Print_Area" localSheetId="42">长期应收款!$A$1:$J$23</definedName>
    <definedName name="_xlnm.Print_Area">#REF!</definedName>
    <definedName name="Print_Area_MI" localSheetId="55">#REF!</definedName>
    <definedName name="Print_Area_MI">#REF!</definedName>
    <definedName name="_xlnm.Print_Titles" localSheetId="38">' 其他流动资产'!$1:$4</definedName>
    <definedName name="_xlnm.Print_Titles" localSheetId="25">'包装物（库存物资）'!$1:$4</definedName>
    <definedName name="_xlnm.Print_Titles" localSheetId="23">'材料采购（在途物资）'!$1:$4</definedName>
    <definedName name="_xlnm.Print_Titles" localSheetId="26">'产成品（库存商品）—分类汇总表'!$1:$4</definedName>
    <definedName name="_xlnm.Print_Titles" localSheetId="27">'产成品（库存商品、开发产品）明细表'!$1:$4</definedName>
    <definedName name="_xlnm.Print_Titles" localSheetId="28">'产成品—销售平均单价、成本'!$1:$5</definedName>
    <definedName name="_xlnm.Print_Titles" localSheetId="58">车辆!$1:$5</definedName>
    <definedName name="_xlnm.Print_Titles" localSheetId="20">'存货-原材料—分类汇总表'!$1:$4</definedName>
    <definedName name="_xlnm.Print_Titles" localSheetId="21">'存货-原材料—分类明细表'!$1:$4</definedName>
    <definedName name="_xlnm.Print_Titles" localSheetId="59">电子设备!$1:$5</definedName>
    <definedName name="_xlnm.Print_Titles" localSheetId="31">发出商品!$1:$4</definedName>
    <definedName name="_xlnm.Print_Titles" localSheetId="53">房屋建筑物!$1:$5</definedName>
    <definedName name="_xlnm.Print_Titles" localSheetId="39">非流动资产汇总!$1:$4</definedName>
    <definedName name="_xlnm.Print_Titles" localSheetId="3">分类汇总表!$1:$4</definedName>
    <definedName name="_xlnm.Print_Titles" localSheetId="56">构筑物!$1:$5</definedName>
    <definedName name="_xlnm.Print_Titles" localSheetId="54">管道沟槽!$1:$5</definedName>
    <definedName name="_xlnm.Print_Titles" localSheetId="57">机器设备!$1:$5</definedName>
    <definedName name="_xlnm.Print_Titles" localSheetId="55">井巷工程!$1:$7</definedName>
    <definedName name="_xlnm.Print_Titles" localSheetId="4">流动资产汇总!$1:$4</definedName>
    <definedName name="_xlnm.Print_Titles" localSheetId="2">评估结果汇总表!$1:$5</definedName>
    <definedName name="_xlnm.Print_Titles" localSheetId="90">其他应付!$1:$4</definedName>
    <definedName name="_xlnm.Print_Titles" localSheetId="18">其他应收款!$1:$4</definedName>
    <definedName name="_xlnm.Print_Titles" localSheetId="34">受托代销!$1:$4</definedName>
    <definedName name="_xlnm.Print_Titles" localSheetId="1">万元汇总表!$1:$5</definedName>
    <definedName name="_xlnm.Print_Titles" localSheetId="33">委托代销!$1:$4</definedName>
    <definedName name="_xlnm.Print_Titles" localSheetId="30">委托加工物资!$1:$4</definedName>
    <definedName name="_xlnm.Print_Titles" localSheetId="6">现金!$1:$4</definedName>
    <definedName name="_xlnm.Print_Titles" localSheetId="92">一年内到期非流动负债!$1:$4</definedName>
    <definedName name="_xlnm.Print_Titles" localSheetId="49">已出租的建筑物!$1:$5</definedName>
    <definedName name="_xlnm.Print_Titles" localSheetId="7">银行!$1:$4</definedName>
    <definedName name="_xlnm.Print_Titles" localSheetId="85">应付账款!$1:$4</definedName>
    <definedName name="_xlnm.Print_Titles" localSheetId="14">应收票据!$1:$4</definedName>
    <definedName name="_xlnm.Print_Titles" localSheetId="15">应收账款!$1:$4</definedName>
    <definedName name="_xlnm.Print_Titles" localSheetId="17">预付款项!$1:$4</definedName>
    <definedName name="_xlnm.Print_Titles" localSheetId="86">预收款项!$1:$4</definedName>
    <definedName name="_xlnm.Print_Titles" localSheetId="29">'在产品（自制半成品、施工成本）'!$1:$4</definedName>
    <definedName name="_xlnm.Print_Titles" localSheetId="62">在建设备!$1:$5</definedName>
    <definedName name="_xlnm.Print_Titles" localSheetId="61">在建土建!$1:$4</definedName>
    <definedName name="_xlnm.Print_Titles" localSheetId="22">在库周转材料—分类汇总表!$1:$4</definedName>
    <definedName name="_xlnm.Print_Titles" localSheetId="24">在库周转材料—明细表!$1:$4</definedName>
    <definedName name="_xlnm.Print_Titles" localSheetId="32">在用周转材料!$1:$4</definedName>
    <definedName name="_xlnm.Print_Titles" localSheetId="42">长期应收款!$1:$4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UFPrn20010103130336">#REF!</definedName>
    <definedName name="UFPrn20010712083924">#REF!</definedName>
    <definedName name="UFPrn20020224093130">#REF!</definedName>
    <definedName name="UFPrn20020224094757">#REF!</definedName>
    <definedName name="UFPrn20020224101302">#REF!</definedName>
    <definedName name="UFPrn20020224101600">#REF!</definedName>
    <definedName name="UFPrn20020228143318">#REF!</definedName>
    <definedName name="UFPrn20020303094007">#REF!</definedName>
    <definedName name="UFPrn20020722091916">#REF!</definedName>
    <definedName name="UFPrn20030325101713">#REF!</definedName>
    <definedName name="UFPrn20030325101807">#REF!</definedName>
    <definedName name="UFPrn20030325162043">#REF!</definedName>
    <definedName name="UFPrn20030325162134">#REF!</definedName>
    <definedName name="UFPrn20030326082456">#REF!</definedName>
    <definedName name="UFPrn20030326082544">#REF!</definedName>
    <definedName name="UFPrn20030326095547">#REF!</definedName>
    <definedName name="UFPrn20030326095637">#REF!</definedName>
    <definedName name="UFPrn20030414090706">#REF!</definedName>
    <definedName name="UFPrn20030414112350">#REF!</definedName>
    <definedName name="UFPrn20030414112438">#REF!</definedName>
    <definedName name="UFPrn20030414112534">#REF!</definedName>
    <definedName name="UFPrn20030414112618">#REF!</definedName>
    <definedName name="UFPrn20030414152550">#REF!</definedName>
    <definedName name="UFPrn20030414152627">#REF!</definedName>
    <definedName name="UFPrn20030414152710">#REF!</definedName>
    <definedName name="UFPrn20030414152739">#REF!</definedName>
    <definedName name="UFPrn20030414153938">#REF!</definedName>
    <definedName name="UFPrn20030414154020">#REF!</definedName>
    <definedName name="UFPrn20030414154512">#REF!</definedName>
    <definedName name="UFPrn20030414154707">#REF!</definedName>
    <definedName name="UFPrn20030414154752">#REF!</definedName>
    <definedName name="UFPrn20030414154817">#REF!</definedName>
    <definedName name="UFPrn20030503100616">#REF!</definedName>
    <definedName name="UFPrn20030520163842">#REF!</definedName>
    <definedName name="UFPrn20040207171913">#REF!</definedName>
    <definedName name="UFPrn20040720112525">#REF!</definedName>
    <definedName name="UFPrn20050224132508">#REF!</definedName>
    <definedName name="UFPrn20051012104000">#REF!</definedName>
    <definedName name="UFPrn20060112133958">#REF!</definedName>
    <definedName name="UFPrn20060706110044" localSheetId="55">#REF!</definedName>
    <definedName name="UFPrn20060706110044">#REF!</definedName>
    <definedName name="UFPrn20060712112342" localSheetId="55">#REF!</definedName>
    <definedName name="UFPrn20060712112342">#REF!</definedName>
    <definedName name="Wedge">#REF!</definedName>
    <definedName name="Work_Program_By_Area_List">#REF!</definedName>
    <definedName name="保税区">#REF!</definedName>
    <definedName name="备___注">#REF!</definedName>
    <definedName name="产成品">#REF!</definedName>
    <definedName name="存货合计">#REF!</definedName>
    <definedName name="存货明细">#REF!</definedName>
    <definedName name="分录A">#REF!</definedName>
    <definedName name="分录F">#REF!</definedName>
    <definedName name="分录G">#REF!</definedName>
    <definedName name="固定资产及累计折旧明细帐" localSheetId="55">#REF!</definedName>
    <definedName name="固定资产及累计折旧明细帐">#REF!</definedName>
    <definedName name="固定资产价值结构分析表" localSheetId="55">#REF!</definedName>
    <definedName name="固定资产价值结构分析表">#REF!</definedName>
    <definedName name="合___计">#REF!</definedName>
    <definedName name="汇率">#REF!</definedName>
    <definedName name="商标采购.dbf" localSheetId="55">#REF!</definedName>
    <definedName name="商标采购.dbf">#REF!</definedName>
    <definedName name="设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索引号">#REF!</definedName>
    <definedName name="未审合计">#REF!</definedName>
    <definedName name="未审数">#REF!</definedName>
    <definedName name="无形资产余额明细.dbf">#REF!</definedName>
    <definedName name="账龄分析表" localSheetId="55">#REF!</definedName>
    <definedName name="账龄分析表">#REF!</definedName>
    <definedName name="账面">#REF!</definedName>
    <definedName name="资产负债预测表">#REF!</definedName>
    <definedName name="전" localSheetId="27">#REF!</definedName>
    <definedName name="전" localSheetId="55">#REF!</definedName>
    <definedName name="전">#REF!</definedName>
    <definedName name="주택사업본부" localSheetId="27">#REF!</definedName>
    <definedName name="주택사업본부" localSheetId="55">#REF!</definedName>
    <definedName name="주택사업본부">#REF!</definedName>
    <definedName name="철구사업본부" localSheetId="27">#REF!</definedName>
    <definedName name="철구사업본부" localSheetId="55">#REF!</definedName>
    <definedName name="철구사업본부">#REF!</definedName>
  </definedNames>
  <calcPr calcId="191029"/>
</workbook>
</file>

<file path=xl/calcChain.xml><?xml version="1.0" encoding="utf-8"?>
<calcChain xmlns="http://schemas.openxmlformats.org/spreadsheetml/2006/main">
  <c r="A23" i="110" l="1"/>
  <c r="F22" i="110"/>
  <c r="D22" i="110"/>
  <c r="A22" i="110"/>
  <c r="F21" i="110"/>
  <c r="E21" i="110"/>
  <c r="A10" i="110"/>
  <c r="A9" i="110"/>
  <c r="A8" i="110"/>
  <c r="A7" i="110"/>
  <c r="A6" i="110"/>
  <c r="A5" i="110"/>
  <c r="A23" i="78"/>
  <c r="E22" i="78"/>
  <c r="C22" i="78"/>
  <c r="A22" i="78"/>
  <c r="E21" i="78"/>
  <c r="D21" i="78"/>
  <c r="A5" i="78"/>
  <c r="A23" i="77"/>
  <c r="F22" i="77"/>
  <c r="D22" i="77"/>
  <c r="A22" i="77"/>
  <c r="F21" i="77"/>
  <c r="E21" i="77"/>
  <c r="A5" i="77"/>
  <c r="A23" i="69"/>
  <c r="G22" i="69"/>
  <c r="D22" i="69"/>
  <c r="A22" i="69"/>
  <c r="G21" i="69"/>
  <c r="F21" i="69"/>
  <c r="A7" i="69"/>
  <c r="A6" i="69"/>
  <c r="A5" i="69"/>
  <c r="A23" i="173"/>
  <c r="E22" i="173"/>
  <c r="D22" i="173"/>
  <c r="A22" i="173"/>
  <c r="E21" i="173"/>
  <c r="D9" i="72" s="1"/>
  <c r="E9" i="72" s="1"/>
  <c r="D21" i="173"/>
  <c r="A5" i="173"/>
  <c r="A23" i="75"/>
  <c r="H22" i="75"/>
  <c r="E22" i="75"/>
  <c r="A22" i="75"/>
  <c r="I21" i="75"/>
  <c r="H21" i="75"/>
  <c r="G21" i="75"/>
  <c r="A6" i="75"/>
  <c r="A22" i="172"/>
  <c r="F21" i="172"/>
  <c r="A21" i="172"/>
  <c r="G20" i="172"/>
  <c r="F20" i="172"/>
  <c r="A5" i="172"/>
  <c r="A23" i="109"/>
  <c r="I22" i="109"/>
  <c r="E22" i="109"/>
  <c r="E21" i="172" s="1"/>
  <c r="A22" i="109"/>
  <c r="I21" i="109"/>
  <c r="H21" i="109"/>
  <c r="J21" i="109" s="1"/>
  <c r="J5" i="109"/>
  <c r="A5" i="109"/>
  <c r="A23" i="73"/>
  <c r="I22" i="73"/>
  <c r="G22" i="73"/>
  <c r="A22" i="73"/>
  <c r="K21" i="73"/>
  <c r="J21" i="73"/>
  <c r="D5" i="72" s="1"/>
  <c r="H21" i="73"/>
  <c r="K5" i="73"/>
  <c r="A5" i="73"/>
  <c r="D13" i="72"/>
  <c r="E13" i="72" s="1"/>
  <c r="C13" i="72"/>
  <c r="F13" i="72" s="1"/>
  <c r="F12" i="72"/>
  <c r="E12" i="72"/>
  <c r="D12" i="72"/>
  <c r="C12" i="72"/>
  <c r="D11" i="72"/>
  <c r="E11" i="72" s="1"/>
  <c r="C11" i="72"/>
  <c r="F11" i="72" s="1"/>
  <c r="F10" i="72"/>
  <c r="E10" i="72"/>
  <c r="D10" i="72"/>
  <c r="C10" i="72"/>
  <c r="C9" i="72"/>
  <c r="F9" i="72" s="1"/>
  <c r="F8" i="72"/>
  <c r="E8" i="72"/>
  <c r="D8" i="72"/>
  <c r="C8" i="72"/>
  <c r="D7" i="72"/>
  <c r="E7" i="72" s="1"/>
  <c r="C7" i="72"/>
  <c r="F7" i="72" s="1"/>
  <c r="F6" i="72"/>
  <c r="E6" i="72"/>
  <c r="D6" i="72"/>
  <c r="C6" i="72"/>
  <c r="C21" i="72" s="1"/>
  <c r="F21" i="72" s="1"/>
  <c r="C5" i="72"/>
  <c r="F5" i="72" s="1"/>
  <c r="A23" i="71"/>
  <c r="F22" i="71"/>
  <c r="D22" i="71"/>
  <c r="A22" i="71"/>
  <c r="F21" i="71"/>
  <c r="E21" i="71"/>
  <c r="A10" i="71"/>
  <c r="A9" i="71"/>
  <c r="A8" i="71"/>
  <c r="A7" i="71"/>
  <c r="A6" i="71"/>
  <c r="A5" i="71"/>
  <c r="A23" i="70"/>
  <c r="G22" i="70"/>
  <c r="D22" i="70"/>
  <c r="A22" i="70"/>
  <c r="G21" i="70"/>
  <c r="F21" i="70"/>
  <c r="A10" i="70"/>
  <c r="A9" i="70"/>
  <c r="A8" i="70"/>
  <c r="A7" i="70"/>
  <c r="A6" i="70"/>
  <c r="A5" i="70"/>
  <c r="F21" i="171"/>
  <c r="E21" i="171"/>
  <c r="A9" i="171"/>
  <c r="A8" i="171"/>
  <c r="A7" i="171"/>
  <c r="A6" i="171"/>
  <c r="A5" i="171"/>
  <c r="A23" i="63"/>
  <c r="F22" i="63"/>
  <c r="D22" i="63"/>
  <c r="A22" i="63"/>
  <c r="F21" i="63"/>
  <c r="E21" i="63"/>
  <c r="F20" i="170"/>
  <c r="E20" i="170"/>
  <c r="A23" i="64"/>
  <c r="E22" i="64"/>
  <c r="D22" i="64"/>
  <c r="A22" i="64"/>
  <c r="E21" i="64"/>
  <c r="D21" i="64"/>
  <c r="A5" i="64"/>
  <c r="A22" i="169"/>
  <c r="F21" i="169"/>
  <c r="D21" i="169"/>
  <c r="A21" i="169"/>
  <c r="F20" i="169"/>
  <c r="E20" i="169"/>
  <c r="A5" i="169"/>
  <c r="A23" i="61"/>
  <c r="G22" i="61"/>
  <c r="E22" i="61"/>
  <c r="A22" i="61"/>
  <c r="G21" i="61"/>
  <c r="F21" i="61"/>
  <c r="A10" i="61"/>
  <c r="A9" i="61"/>
  <c r="A8" i="61"/>
  <c r="A7" i="61"/>
  <c r="A6" i="61"/>
  <c r="A5" i="61"/>
  <c r="A62" i="60"/>
  <c r="A22" i="170" s="1"/>
  <c r="G61" i="60"/>
  <c r="E61" i="60"/>
  <c r="D21" i="170" s="1"/>
  <c r="A61" i="60"/>
  <c r="A21" i="170" s="1"/>
  <c r="G60" i="60"/>
  <c r="F60" i="60"/>
  <c r="A23" i="59"/>
  <c r="G22" i="59"/>
  <c r="E22" i="59"/>
  <c r="A22" i="59"/>
  <c r="G21" i="59"/>
  <c r="F21" i="59"/>
  <c r="A9" i="59"/>
  <c r="A8" i="59"/>
  <c r="A7" i="59"/>
  <c r="A6" i="59"/>
  <c r="A5" i="59"/>
  <c r="A23" i="168"/>
  <c r="G22" i="168"/>
  <c r="E22" i="168"/>
  <c r="A22" i="168"/>
  <c r="G21" i="168"/>
  <c r="F21" i="168"/>
  <c r="C7" i="57" s="1"/>
  <c r="F7" i="57" s="1"/>
  <c r="A9" i="168"/>
  <c r="A8" i="168"/>
  <c r="A7" i="168"/>
  <c r="A6" i="168"/>
  <c r="A5" i="168"/>
  <c r="A23" i="74"/>
  <c r="I22" i="74"/>
  <c r="E22" i="74"/>
  <c r="A22" i="74"/>
  <c r="I21" i="74"/>
  <c r="H21" i="74"/>
  <c r="J21" i="74" s="1"/>
  <c r="A10" i="74"/>
  <c r="A9" i="74"/>
  <c r="A8" i="74"/>
  <c r="A7" i="74"/>
  <c r="A6" i="74"/>
  <c r="J5" i="74"/>
  <c r="A5" i="74"/>
  <c r="A23" i="58"/>
  <c r="J22" i="58"/>
  <c r="F22" i="58"/>
  <c r="A22" i="58"/>
  <c r="J21" i="58"/>
  <c r="H21" i="58"/>
  <c r="K21" i="58" s="1"/>
  <c r="A8" i="58"/>
  <c r="A7" i="58"/>
  <c r="A6" i="58"/>
  <c r="K5" i="58"/>
  <c r="A5" i="58"/>
  <c r="F17" i="57"/>
  <c r="D17" i="57"/>
  <c r="E17" i="57" s="1"/>
  <c r="C17" i="57"/>
  <c r="D16" i="57"/>
  <c r="E16" i="57" s="1"/>
  <c r="C16" i="57"/>
  <c r="F16" i="57" s="1"/>
  <c r="F15" i="57"/>
  <c r="D15" i="57"/>
  <c r="E15" i="57" s="1"/>
  <c r="C15" i="57"/>
  <c r="E14" i="57"/>
  <c r="D14" i="57"/>
  <c r="C14" i="57"/>
  <c r="F14" i="57" s="1"/>
  <c r="F13" i="57"/>
  <c r="D13" i="57"/>
  <c r="E13" i="57" s="1"/>
  <c r="C13" i="57"/>
  <c r="D12" i="57"/>
  <c r="E12" i="57" s="1"/>
  <c r="C12" i="57"/>
  <c r="F12" i="57" s="1"/>
  <c r="F11" i="57"/>
  <c r="D11" i="57"/>
  <c r="E11" i="57" s="1"/>
  <c r="C11" i="57"/>
  <c r="D10" i="57"/>
  <c r="E10" i="57" s="1"/>
  <c r="C10" i="57"/>
  <c r="F10" i="57" s="1"/>
  <c r="F9" i="57"/>
  <c r="D9" i="57"/>
  <c r="E9" i="57" s="1"/>
  <c r="C9" i="57"/>
  <c r="D8" i="57"/>
  <c r="E8" i="57" s="1"/>
  <c r="C8" i="57"/>
  <c r="F8" i="57" s="1"/>
  <c r="D7" i="57"/>
  <c r="E7" i="57" s="1"/>
  <c r="D6" i="57"/>
  <c r="D20" i="57" s="1"/>
  <c r="E20" i="57" s="1"/>
  <c r="C6" i="57"/>
  <c r="F6" i="57" s="1"/>
  <c r="F5" i="57"/>
  <c r="D5" i="57"/>
  <c r="E5" i="57" s="1"/>
  <c r="C5" i="57"/>
  <c r="C20" i="57" s="1"/>
  <c r="F20" i="57" s="1"/>
  <c r="A23" i="107"/>
  <c r="H22" i="107"/>
  <c r="F22" i="107"/>
  <c r="A22" i="107"/>
  <c r="H21" i="107"/>
  <c r="G21" i="107"/>
  <c r="F21" i="107"/>
  <c r="C21" i="107"/>
  <c r="H5" i="107"/>
  <c r="A5" i="107"/>
  <c r="A23" i="39"/>
  <c r="F22" i="39"/>
  <c r="E22" i="39"/>
  <c r="A22" i="39"/>
  <c r="G21" i="39"/>
  <c r="F21" i="39"/>
  <c r="E21" i="39"/>
  <c r="G5" i="39"/>
  <c r="A5" i="39"/>
  <c r="A23" i="40"/>
  <c r="H22" i="40"/>
  <c r="F22" i="40"/>
  <c r="A22" i="40"/>
  <c r="H21" i="40"/>
  <c r="F21" i="40"/>
  <c r="I21" i="40" s="1"/>
  <c r="I5" i="40"/>
  <c r="A5" i="40"/>
  <c r="A23" i="106"/>
  <c r="G22" i="106"/>
  <c r="E22" i="106"/>
  <c r="A22" i="106"/>
  <c r="G21" i="106"/>
  <c r="F21" i="106"/>
  <c r="G19" i="106"/>
  <c r="F19" i="106"/>
  <c r="H19" i="106" s="1"/>
  <c r="H5" i="106"/>
  <c r="A5" i="106"/>
  <c r="A23" i="105"/>
  <c r="F22" i="105"/>
  <c r="E22" i="105"/>
  <c r="A22" i="105"/>
  <c r="G21" i="105"/>
  <c r="F21" i="105"/>
  <c r="E21" i="105"/>
  <c r="G5" i="105"/>
  <c r="A5" i="105"/>
  <c r="A23" i="42"/>
  <c r="J22" i="42"/>
  <c r="A22" i="42"/>
  <c r="K21" i="42"/>
  <c r="J21" i="42"/>
  <c r="G21" i="42"/>
  <c r="J19" i="42"/>
  <c r="H19" i="42"/>
  <c r="H21" i="42" s="1"/>
  <c r="D7" i="103" s="1"/>
  <c r="G19" i="42"/>
  <c r="K5" i="42"/>
  <c r="A23" i="104"/>
  <c r="J22" i="104"/>
  <c r="H22" i="104"/>
  <c r="A22" i="104"/>
  <c r="K21" i="104"/>
  <c r="E6" i="103" s="1"/>
  <c r="J21" i="104"/>
  <c r="L20" i="104"/>
  <c r="L19" i="104"/>
  <c r="K19" i="104"/>
  <c r="J19" i="104"/>
  <c r="I19" i="104"/>
  <c r="I21" i="104" s="1"/>
  <c r="C6" i="103" s="1"/>
  <c r="H19" i="104"/>
  <c r="H21" i="104" s="1"/>
  <c r="A7" i="104"/>
  <c r="L6" i="104"/>
  <c r="A6" i="104"/>
  <c r="A5" i="104"/>
  <c r="A22" i="95"/>
  <c r="L21" i="95"/>
  <c r="I21" i="95"/>
  <c r="A21" i="95"/>
  <c r="I20" i="95"/>
  <c r="M18" i="95"/>
  <c r="L18" i="95"/>
  <c r="L20" i="95" s="1"/>
  <c r="E5" i="103" s="1"/>
  <c r="K18" i="95"/>
  <c r="K20" i="95" s="1"/>
  <c r="J18" i="95"/>
  <c r="J20" i="95" s="1"/>
  <c r="C5" i="103" s="1"/>
  <c r="H5" i="103" s="1"/>
  <c r="I18" i="95"/>
  <c r="A7" i="95"/>
  <c r="M6" i="95"/>
  <c r="A6" i="95"/>
  <c r="N5" i="95"/>
  <c r="M5" i="95"/>
  <c r="A5" i="95"/>
  <c r="F19" i="103"/>
  <c r="E19" i="103"/>
  <c r="D19" i="103"/>
  <c r="F7" i="103"/>
  <c r="E7" i="103"/>
  <c r="C7" i="103"/>
  <c r="J5" i="103"/>
  <c r="A31" i="182"/>
  <c r="P30" i="182"/>
  <c r="K30" i="182"/>
  <c r="A30" i="182"/>
  <c r="O29" i="182"/>
  <c r="N29" i="182"/>
  <c r="M29" i="182"/>
  <c r="L29" i="182"/>
  <c r="I29" i="182"/>
  <c r="A15" i="182"/>
  <c r="P14" i="182"/>
  <c r="A14" i="182"/>
  <c r="P13" i="182"/>
  <c r="A13" i="182"/>
  <c r="P12" i="182"/>
  <c r="A12" i="182"/>
  <c r="P11" i="182"/>
  <c r="A11" i="182"/>
  <c r="P10" i="182"/>
  <c r="A10" i="182"/>
  <c r="P9" i="182"/>
  <c r="A9" i="182"/>
  <c r="P8" i="182"/>
  <c r="A8" i="182"/>
  <c r="P7" i="182"/>
  <c r="A7" i="182"/>
  <c r="P6" i="182"/>
  <c r="A6" i="182"/>
  <c r="A24" i="181"/>
  <c r="E23" i="181"/>
  <c r="D23" i="181"/>
  <c r="A23" i="181"/>
  <c r="F10" i="181"/>
  <c r="E10" i="181"/>
  <c r="F9" i="181"/>
  <c r="E9" i="181"/>
  <c r="F8" i="181"/>
  <c r="E8" i="181"/>
  <c r="F7" i="181"/>
  <c r="E7" i="181"/>
  <c r="F6" i="181"/>
  <c r="E6" i="181"/>
  <c r="D5" i="181"/>
  <c r="D22" i="181" s="1"/>
  <c r="A23" i="102"/>
  <c r="H22" i="102"/>
  <c r="G21" i="103" s="1"/>
  <c r="F22" i="102"/>
  <c r="A22" i="102"/>
  <c r="G21" i="102"/>
  <c r="F21" i="102"/>
  <c r="H21" i="102" s="1"/>
  <c r="H5" i="102"/>
  <c r="A5" i="102"/>
  <c r="A23" i="101"/>
  <c r="H22" i="101"/>
  <c r="F22" i="101"/>
  <c r="A22" i="101"/>
  <c r="G21" i="101"/>
  <c r="D8" i="38" s="1"/>
  <c r="G19" i="101"/>
  <c r="F19" i="101"/>
  <c r="F21" i="101" s="1"/>
  <c r="C8" i="38" s="1"/>
  <c r="E8" i="38" s="1"/>
  <c r="H5" i="101"/>
  <c r="A5" i="101"/>
  <c r="A23" i="100"/>
  <c r="J22" i="100"/>
  <c r="G22" i="100"/>
  <c r="A22" i="100"/>
  <c r="I21" i="100"/>
  <c r="K19" i="100"/>
  <c r="J19" i="100"/>
  <c r="J21" i="100" s="1"/>
  <c r="D7" i="38" s="1"/>
  <c r="I19" i="100"/>
  <c r="K5" i="100"/>
  <c r="A5" i="100"/>
  <c r="A23" i="99"/>
  <c r="J22" i="99"/>
  <c r="H22" i="99"/>
  <c r="A22" i="99"/>
  <c r="I19" i="99"/>
  <c r="I21" i="99" s="1"/>
  <c r="D6" i="38" s="1"/>
  <c r="H19" i="99"/>
  <c r="J5" i="99"/>
  <c r="A5" i="99"/>
  <c r="A23" i="98"/>
  <c r="H22" i="98"/>
  <c r="F22" i="98"/>
  <c r="A22" i="98"/>
  <c r="H19" i="98"/>
  <c r="H21" i="98" s="1"/>
  <c r="D5" i="38" s="1"/>
  <c r="G19" i="98"/>
  <c r="G21" i="98" s="1"/>
  <c r="I5" i="98"/>
  <c r="A5" i="98"/>
  <c r="A22" i="38"/>
  <c r="D21" i="38"/>
  <c r="A21" i="38"/>
  <c r="D20" i="38"/>
  <c r="A23" i="54"/>
  <c r="L22" i="54"/>
  <c r="H22" i="54"/>
  <c r="A22" i="54"/>
  <c r="M21" i="54"/>
  <c r="L21" i="54"/>
  <c r="K21" i="54"/>
  <c r="J21" i="54"/>
  <c r="I21" i="54"/>
  <c r="N21" i="54" s="1"/>
  <c r="H21" i="54"/>
  <c r="G21" i="54"/>
  <c r="F21" i="54"/>
  <c r="A9" i="54"/>
  <c r="A8" i="54"/>
  <c r="A7" i="54"/>
  <c r="N6" i="54"/>
  <c r="A6" i="54"/>
  <c r="A23" i="53"/>
  <c r="I22" i="53"/>
  <c r="G22" i="53"/>
  <c r="A22" i="53"/>
  <c r="J21" i="53"/>
  <c r="I21" i="53"/>
  <c r="H21" i="53"/>
  <c r="A10" i="53"/>
  <c r="A9" i="53"/>
  <c r="A8" i="53"/>
  <c r="A7" i="53"/>
  <c r="A6" i="53"/>
  <c r="J5" i="53"/>
  <c r="A5" i="53"/>
  <c r="A23" i="97"/>
  <c r="D22" i="97"/>
  <c r="A22" i="97"/>
  <c r="D6" i="97"/>
  <c r="E6" i="97" s="1"/>
  <c r="C6" i="97"/>
  <c r="F6" i="97" s="1"/>
  <c r="F5" i="97"/>
  <c r="D5" i="97"/>
  <c r="E5" i="97" s="1"/>
  <c r="C5" i="97"/>
  <c r="E47" i="50"/>
  <c r="A45" i="50"/>
  <c r="L44" i="50"/>
  <c r="I44" i="50"/>
  <c r="A44" i="50"/>
  <c r="J43" i="50"/>
  <c r="O41" i="50"/>
  <c r="N41" i="50"/>
  <c r="N43" i="50" s="1"/>
  <c r="F15" i="45" s="1"/>
  <c r="L41" i="50"/>
  <c r="L43" i="50" s="1"/>
  <c r="E15" i="45" s="1"/>
  <c r="K41" i="50"/>
  <c r="K43" i="50" s="1"/>
  <c r="J41" i="50"/>
  <c r="F41" i="50"/>
  <c r="O40" i="50"/>
  <c r="O37" i="50"/>
  <c r="O36" i="50"/>
  <c r="O35" i="50"/>
  <c r="O34" i="50"/>
  <c r="O33" i="50"/>
  <c r="O32" i="50"/>
  <c r="O31" i="50"/>
  <c r="O30" i="50"/>
  <c r="O29" i="50"/>
  <c r="O28" i="50"/>
  <c r="O27" i="50"/>
  <c r="O26" i="50"/>
  <c r="O25" i="50"/>
  <c r="O24" i="50"/>
  <c r="O23" i="50"/>
  <c r="O22" i="50"/>
  <c r="O21" i="50"/>
  <c r="O20" i="50"/>
  <c r="O19" i="50"/>
  <c r="O18" i="50"/>
  <c r="O17" i="50"/>
  <c r="O16" i="50"/>
  <c r="O15" i="50"/>
  <c r="O14" i="50"/>
  <c r="O13" i="50"/>
  <c r="O12" i="50"/>
  <c r="O11" i="50"/>
  <c r="O10" i="50"/>
  <c r="O9" i="50"/>
  <c r="O8" i="50"/>
  <c r="O7" i="50"/>
  <c r="O6" i="50"/>
  <c r="A21" i="51"/>
  <c r="M20" i="51"/>
  <c r="I20" i="51"/>
  <c r="A20" i="51"/>
  <c r="M19" i="51"/>
  <c r="E14" i="45" s="1"/>
  <c r="L19" i="51"/>
  <c r="O17" i="51"/>
  <c r="O19" i="51" s="1"/>
  <c r="F14" i="45" s="1"/>
  <c r="M17" i="51"/>
  <c r="L17" i="51"/>
  <c r="P17" i="51" s="1"/>
  <c r="K17" i="51"/>
  <c r="K19" i="51" s="1"/>
  <c r="C14" i="45" s="1"/>
  <c r="F17" i="51"/>
  <c r="P11" i="51"/>
  <c r="P10" i="51"/>
  <c r="P9" i="51"/>
  <c r="P8" i="51"/>
  <c r="P7" i="51"/>
  <c r="P6" i="51"/>
  <c r="A73" i="49"/>
  <c r="Q72" i="49"/>
  <c r="I72" i="49"/>
  <c r="A72" i="49"/>
  <c r="L71" i="49"/>
  <c r="E13" i="45" s="1"/>
  <c r="K71" i="49"/>
  <c r="O69" i="49"/>
  <c r="O71" i="49" s="1"/>
  <c r="N69" i="49"/>
  <c r="N71" i="49" s="1"/>
  <c r="L69" i="49"/>
  <c r="K69" i="49"/>
  <c r="P69" i="49" s="1"/>
  <c r="J69" i="49"/>
  <c r="J71" i="49" s="1"/>
  <c r="C13" i="45" s="1"/>
  <c r="F69" i="49"/>
  <c r="P67" i="49"/>
  <c r="P66" i="49"/>
  <c r="P65" i="49"/>
  <c r="P58" i="49"/>
  <c r="P57" i="49"/>
  <c r="P56" i="49"/>
  <c r="P55" i="49"/>
  <c r="P54" i="49"/>
  <c r="P53" i="49"/>
  <c r="P52" i="49"/>
  <c r="P51" i="49"/>
  <c r="P50" i="49"/>
  <c r="P49" i="49"/>
  <c r="P48" i="49"/>
  <c r="P47" i="49"/>
  <c r="P46" i="49"/>
  <c r="P45" i="49"/>
  <c r="P44" i="49"/>
  <c r="P43" i="49"/>
  <c r="P42" i="49"/>
  <c r="P41" i="49"/>
  <c r="P40" i="49"/>
  <c r="P39" i="49"/>
  <c r="P38" i="49"/>
  <c r="P37" i="49"/>
  <c r="P36" i="49"/>
  <c r="P35" i="49"/>
  <c r="P34" i="49"/>
  <c r="P33" i="49"/>
  <c r="P32" i="49"/>
  <c r="P31" i="49"/>
  <c r="P30" i="49"/>
  <c r="P29" i="49"/>
  <c r="P28" i="49"/>
  <c r="P27" i="49"/>
  <c r="P26" i="49"/>
  <c r="P25" i="49"/>
  <c r="P24" i="49"/>
  <c r="P23" i="49"/>
  <c r="P22" i="49"/>
  <c r="P21" i="49"/>
  <c r="P20" i="49"/>
  <c r="P19" i="49"/>
  <c r="P18" i="49"/>
  <c r="P17" i="49"/>
  <c r="P16" i="49"/>
  <c r="P15" i="49"/>
  <c r="P14" i="49"/>
  <c r="P13" i="49"/>
  <c r="P12" i="49"/>
  <c r="P11" i="49"/>
  <c r="P10" i="49"/>
  <c r="P9" i="49"/>
  <c r="P8" i="49"/>
  <c r="P7" i="49"/>
  <c r="P6" i="49"/>
  <c r="A42" i="81"/>
  <c r="Q41" i="81"/>
  <c r="I41" i="81"/>
  <c r="A41" i="81"/>
  <c r="R40" i="81"/>
  <c r="F8" i="45" s="1"/>
  <c r="R38" i="81"/>
  <c r="P38" i="81"/>
  <c r="P40" i="81" s="1"/>
  <c r="O38" i="81"/>
  <c r="N38" i="81"/>
  <c r="S25" i="81"/>
  <c r="S24" i="81"/>
  <c r="S23" i="81"/>
  <c r="K23" i="81"/>
  <c r="S22" i="81"/>
  <c r="S21" i="81"/>
  <c r="S20" i="81"/>
  <c r="S19" i="81"/>
  <c r="S18" i="81"/>
  <c r="S17" i="81"/>
  <c r="S16" i="81"/>
  <c r="S15" i="81"/>
  <c r="S14" i="81"/>
  <c r="S13" i="81"/>
  <c r="S12" i="81"/>
  <c r="S11" i="81"/>
  <c r="S10" i="81"/>
  <c r="S8" i="81"/>
  <c r="S7" i="81"/>
  <c r="S6" i="81"/>
  <c r="A23" i="155"/>
  <c r="AQ22" i="155"/>
  <c r="Z22" i="155"/>
  <c r="A22" i="155"/>
  <c r="AT21" i="155"/>
  <c r="AR21" i="155"/>
  <c r="AW20" i="155"/>
  <c r="AW19" i="155"/>
  <c r="AV19" i="155"/>
  <c r="AV21" i="155" s="1"/>
  <c r="AT19" i="155"/>
  <c r="AS19" i="155"/>
  <c r="AS21" i="155" s="1"/>
  <c r="AW21" i="155" s="1"/>
  <c r="AR19" i="155"/>
  <c r="A11" i="155"/>
  <c r="A10" i="155"/>
  <c r="A9" i="155"/>
  <c r="AW8" i="155"/>
  <c r="A8" i="155"/>
  <c r="A23" i="48"/>
  <c r="O22" i="48"/>
  <c r="J22" i="48"/>
  <c r="A22" i="48"/>
  <c r="L21" i="48"/>
  <c r="P19" i="48"/>
  <c r="P21" i="48" s="1"/>
  <c r="F9" i="45" s="1"/>
  <c r="N19" i="48"/>
  <c r="N21" i="48" s="1"/>
  <c r="E9" i="45" s="1"/>
  <c r="M19" i="48"/>
  <c r="M21" i="48" s="1"/>
  <c r="L19" i="48"/>
  <c r="A14" i="48"/>
  <c r="A13" i="48"/>
  <c r="A12" i="48"/>
  <c r="A11" i="48"/>
  <c r="A10" i="48"/>
  <c r="A9" i="48"/>
  <c r="A8" i="48"/>
  <c r="A7" i="48"/>
  <c r="Q6" i="48"/>
  <c r="A6" i="48"/>
  <c r="A22" i="46"/>
  <c r="U21" i="46"/>
  <c r="H21" i="46"/>
  <c r="A21" i="46"/>
  <c r="U20" i="46"/>
  <c r="Z18" i="46"/>
  <c r="Y18" i="46"/>
  <c r="Y20" i="46" s="1"/>
  <c r="W18" i="46"/>
  <c r="W20" i="46" s="1"/>
  <c r="E7" i="45" s="1"/>
  <c r="V18" i="46"/>
  <c r="V20" i="46" s="1"/>
  <c r="U18" i="46"/>
  <c r="Z14" i="46"/>
  <c r="Z13" i="46"/>
  <c r="A12" i="46"/>
  <c r="Z11" i="46"/>
  <c r="A11" i="46"/>
  <c r="Z10" i="46"/>
  <c r="A10" i="46"/>
  <c r="Z9" i="46"/>
  <c r="A9" i="46"/>
  <c r="A8" i="46"/>
  <c r="A7" i="46"/>
  <c r="A6" i="46"/>
  <c r="L20" i="45"/>
  <c r="K20" i="45"/>
  <c r="H20" i="45"/>
  <c r="D20" i="45"/>
  <c r="I20" i="45" s="1"/>
  <c r="C15" i="45"/>
  <c r="N15" i="45" s="1"/>
  <c r="L14" i="45"/>
  <c r="D14" i="45"/>
  <c r="O14" i="45" s="1"/>
  <c r="G13" i="45"/>
  <c r="F13" i="45"/>
  <c r="L10" i="45"/>
  <c r="K10" i="45"/>
  <c r="F10" i="45"/>
  <c r="I10" i="45" s="1"/>
  <c r="E10" i="45"/>
  <c r="H10" i="45" s="1"/>
  <c r="D10" i="45"/>
  <c r="C10" i="45"/>
  <c r="C9" i="45"/>
  <c r="K9" i="45" s="1"/>
  <c r="E8" i="45"/>
  <c r="D8" i="45"/>
  <c r="O7" i="45"/>
  <c r="N7" i="45"/>
  <c r="F7" i="45"/>
  <c r="D7" i="45"/>
  <c r="C7" i="45"/>
  <c r="A22" i="96"/>
  <c r="J21" i="96"/>
  <c r="L22" i="45" s="1"/>
  <c r="G22" i="97" s="1"/>
  <c r="F21" i="38" s="1"/>
  <c r="G21" i="96"/>
  <c r="A21" i="96"/>
  <c r="I20" i="96"/>
  <c r="H20" i="96"/>
  <c r="K18" i="96"/>
  <c r="K20" i="96" s="1"/>
  <c r="J18" i="96"/>
  <c r="L18" i="96" s="1"/>
  <c r="I18" i="96"/>
  <c r="H18" i="96"/>
  <c r="L5" i="96"/>
  <c r="A5" i="96"/>
  <c r="A23" i="41"/>
  <c r="K22" i="41"/>
  <c r="G22" i="41"/>
  <c r="A22" i="41"/>
  <c r="L21" i="41"/>
  <c r="K21" i="41"/>
  <c r="M21" i="41" s="1"/>
  <c r="M19" i="41"/>
  <c r="L19" i="41"/>
  <c r="K19" i="41"/>
  <c r="J19" i="41"/>
  <c r="J21" i="41" s="1"/>
  <c r="I19" i="41"/>
  <c r="I21" i="41" s="1"/>
  <c r="M5" i="41"/>
  <c r="A5" i="41"/>
  <c r="A33" i="94"/>
  <c r="X32" i="94"/>
  <c r="T32" i="94"/>
  <c r="A32" i="94"/>
  <c r="T31" i="94"/>
  <c r="X29" i="94"/>
  <c r="X31" i="94" s="1"/>
  <c r="V29" i="94"/>
  <c r="V31" i="94" s="1"/>
  <c r="U29" i="94"/>
  <c r="T29" i="94"/>
  <c r="Y6" i="94"/>
  <c r="A6" i="94"/>
  <c r="A23" i="30"/>
  <c r="G22" i="30"/>
  <c r="C22" i="30"/>
  <c r="A22" i="30"/>
  <c r="F20" i="30"/>
  <c r="E20" i="30"/>
  <c r="D20" i="30"/>
  <c r="C20" i="30"/>
  <c r="F7" i="30"/>
  <c r="D7" i="30"/>
  <c r="E7" i="30" s="1"/>
  <c r="C7" i="30"/>
  <c r="F6" i="30"/>
  <c r="D6" i="30"/>
  <c r="E6" i="30" s="1"/>
  <c r="C6" i="30"/>
  <c r="D5" i="30"/>
  <c r="A24" i="180"/>
  <c r="K23" i="180"/>
  <c r="F23" i="180"/>
  <c r="A23" i="180"/>
  <c r="J21" i="180"/>
  <c r="H20" i="180"/>
  <c r="G20" i="180"/>
  <c r="J5" i="180"/>
  <c r="I5" i="180"/>
  <c r="A5" i="180"/>
  <c r="A21" i="176"/>
  <c r="K20" i="176"/>
  <c r="F20" i="176"/>
  <c r="A20" i="176"/>
  <c r="K19" i="176"/>
  <c r="I19" i="176"/>
  <c r="J19" i="176" s="1"/>
  <c r="G19" i="176"/>
  <c r="K6" i="176"/>
  <c r="J6" i="176"/>
  <c r="K5" i="176"/>
  <c r="J5" i="176"/>
  <c r="A5" i="176"/>
  <c r="A18" i="177"/>
  <c r="N17" i="177"/>
  <c r="G17" i="177"/>
  <c r="A17" i="177"/>
  <c r="K16" i="177"/>
  <c r="L16" i="177" s="1"/>
  <c r="J16" i="177"/>
  <c r="M16" i="177" s="1"/>
  <c r="M15" i="177"/>
  <c r="M14" i="177"/>
  <c r="M13" i="177"/>
  <c r="M12" i="177"/>
  <c r="M11" i="177"/>
  <c r="M10" i="177"/>
  <c r="M9" i="177"/>
  <c r="M8" i="177"/>
  <c r="M7" i="177"/>
  <c r="M6" i="177"/>
  <c r="M5" i="177"/>
  <c r="L5" i="177"/>
  <c r="A5" i="177"/>
  <c r="A23" i="178"/>
  <c r="F22" i="178"/>
  <c r="D22" i="178"/>
  <c r="A22" i="178"/>
  <c r="F20" i="178"/>
  <c r="D6" i="178"/>
  <c r="E6" i="178" s="1"/>
  <c r="C6" i="178"/>
  <c r="F6" i="178" s="1"/>
  <c r="D5" i="178"/>
  <c r="C5" i="178"/>
  <c r="F5" i="178" s="1"/>
  <c r="A22" i="36"/>
  <c r="H21" i="36"/>
  <c r="E21" i="36"/>
  <c r="A21" i="36"/>
  <c r="I20" i="36"/>
  <c r="H20" i="36"/>
  <c r="D8" i="92" s="1"/>
  <c r="I19" i="36"/>
  <c r="H18" i="36"/>
  <c r="G18" i="36"/>
  <c r="G20" i="36" s="1"/>
  <c r="A10" i="36"/>
  <c r="A9" i="36"/>
  <c r="A8" i="36"/>
  <c r="A7" i="36"/>
  <c r="A6" i="36"/>
  <c r="I5" i="36"/>
  <c r="A5" i="36"/>
  <c r="A23" i="93"/>
  <c r="H22" i="93"/>
  <c r="E22" i="93"/>
  <c r="A22" i="93"/>
  <c r="I20" i="93"/>
  <c r="I19" i="93"/>
  <c r="I18" i="93"/>
  <c r="H18" i="93"/>
  <c r="H21" i="93" s="1"/>
  <c r="G18" i="93"/>
  <c r="G21" i="93" s="1"/>
  <c r="I21" i="93" s="1"/>
  <c r="I5" i="93"/>
  <c r="A5" i="93"/>
  <c r="A24" i="179"/>
  <c r="H23" i="179"/>
  <c r="G23" i="179"/>
  <c r="A23" i="179"/>
  <c r="J22" i="179"/>
  <c r="K22" i="179" s="1"/>
  <c r="I22" i="179"/>
  <c r="L22" i="179" s="1"/>
  <c r="L8" i="179"/>
  <c r="K8" i="179"/>
  <c r="L7" i="179"/>
  <c r="K7" i="179"/>
  <c r="L6" i="179"/>
  <c r="K6" i="179"/>
  <c r="L5" i="179"/>
  <c r="K5" i="179"/>
  <c r="A5" i="179"/>
  <c r="A24" i="174"/>
  <c r="K23" i="174"/>
  <c r="G23" i="174"/>
  <c r="A23" i="174"/>
  <c r="K22" i="174"/>
  <c r="I22" i="174"/>
  <c r="J22" i="174" s="1"/>
  <c r="K21" i="174"/>
  <c r="J21" i="174"/>
  <c r="K20" i="174"/>
  <c r="I20" i="174"/>
  <c r="J20" i="174" s="1"/>
  <c r="G20" i="174"/>
  <c r="G22" i="174" s="1"/>
  <c r="K9" i="174"/>
  <c r="J9" i="174"/>
  <c r="K8" i="174"/>
  <c r="J8" i="174"/>
  <c r="K7" i="174"/>
  <c r="J7" i="174"/>
  <c r="K6" i="174"/>
  <c r="J6" i="174"/>
  <c r="K5" i="174"/>
  <c r="J5" i="174"/>
  <c r="A5" i="174"/>
  <c r="D22" i="92"/>
  <c r="E22" i="92" s="1"/>
  <c r="C22" i="92"/>
  <c r="F22" i="92" s="1"/>
  <c r="E21" i="92"/>
  <c r="D21" i="92"/>
  <c r="C21" i="92"/>
  <c r="F21" i="92" s="1"/>
  <c r="D20" i="92"/>
  <c r="E20" i="92" s="1"/>
  <c r="C20" i="92"/>
  <c r="F20" i="92" s="1"/>
  <c r="D19" i="92"/>
  <c r="D18" i="92"/>
  <c r="E18" i="92" s="1"/>
  <c r="C18" i="92"/>
  <c r="F18" i="92" s="1"/>
  <c r="D16" i="92"/>
  <c r="D15" i="92"/>
  <c r="E15" i="92" s="1"/>
  <c r="C15" i="92"/>
  <c r="F15" i="92" s="1"/>
  <c r="D14" i="92"/>
  <c r="C8" i="92"/>
  <c r="F8" i="92" s="1"/>
  <c r="E7" i="92"/>
  <c r="D7" i="92"/>
  <c r="C7" i="92"/>
  <c r="F7" i="92" s="1"/>
  <c r="D6" i="92"/>
  <c r="C6" i="92"/>
  <c r="D5" i="92"/>
  <c r="E20" i="90" s="1"/>
  <c r="C5" i="92"/>
  <c r="F5" i="92" s="1"/>
  <c r="A23" i="27"/>
  <c r="H22" i="27"/>
  <c r="F22" i="27"/>
  <c r="A22" i="27"/>
  <c r="I21" i="27"/>
  <c r="H21" i="27"/>
  <c r="G21" i="27"/>
  <c r="I5" i="27"/>
  <c r="A23" i="28"/>
  <c r="F22" i="28"/>
  <c r="D22" i="28"/>
  <c r="A22" i="28"/>
  <c r="E21" i="28"/>
  <c r="D21" i="28"/>
  <c r="F21" i="28" s="1"/>
  <c r="F5" i="28"/>
  <c r="A5" i="28"/>
  <c r="A22" i="167"/>
  <c r="F21" i="167"/>
  <c r="E21" i="167"/>
  <c r="A21" i="167"/>
  <c r="F20" i="167"/>
  <c r="E20" i="167"/>
  <c r="G20" i="167" s="1"/>
  <c r="G5" i="167"/>
  <c r="A5" i="167"/>
  <c r="A23" i="166"/>
  <c r="F22" i="166"/>
  <c r="E22" i="166"/>
  <c r="A22" i="166"/>
  <c r="G21" i="166"/>
  <c r="F21" i="166"/>
  <c r="F19" i="166"/>
  <c r="E19" i="166"/>
  <c r="E21" i="166" s="1"/>
  <c r="C14" i="29" s="1"/>
  <c r="D15" i="90" s="1"/>
  <c r="G15" i="90" s="1"/>
  <c r="G5" i="166"/>
  <c r="A5" i="166"/>
  <c r="A26" i="24"/>
  <c r="L25" i="24"/>
  <c r="G25" i="24"/>
  <c r="A25" i="24"/>
  <c r="L24" i="24"/>
  <c r="I24" i="24"/>
  <c r="M24" i="24" s="1"/>
  <c r="M22" i="24"/>
  <c r="L22" i="24"/>
  <c r="I22" i="24"/>
  <c r="M5" i="24"/>
  <c r="A5" i="24"/>
  <c r="A23" i="23"/>
  <c r="L22" i="23"/>
  <c r="G22" i="23"/>
  <c r="A22" i="23"/>
  <c r="M19" i="23"/>
  <c r="L19" i="23"/>
  <c r="I19" i="23"/>
  <c r="I21" i="23" s="1"/>
  <c r="M21" i="23" s="1"/>
  <c r="M5" i="23"/>
  <c r="A5" i="23"/>
  <c r="A23" i="22"/>
  <c r="I22" i="22"/>
  <c r="F22" i="22"/>
  <c r="A22" i="22"/>
  <c r="M20" i="22"/>
  <c r="L19" i="22"/>
  <c r="L21" i="22" s="1"/>
  <c r="H19" i="22"/>
  <c r="M5" i="22"/>
  <c r="A5" i="22"/>
  <c r="A23" i="21"/>
  <c r="M22" i="21"/>
  <c r="I22" i="21"/>
  <c r="A22" i="21"/>
  <c r="M19" i="21"/>
  <c r="M21" i="21" s="1"/>
  <c r="J19" i="21"/>
  <c r="J21" i="21" s="1"/>
  <c r="N21" i="21" s="1"/>
  <c r="N5" i="21"/>
  <c r="A5" i="21"/>
  <c r="A23" i="37"/>
  <c r="L22" i="37"/>
  <c r="G22" i="37"/>
  <c r="A22" i="37"/>
  <c r="M21" i="37"/>
  <c r="L21" i="37"/>
  <c r="I21" i="37"/>
  <c r="L19" i="37"/>
  <c r="I19" i="37"/>
  <c r="M19" i="37" s="1"/>
  <c r="M5" i="37"/>
  <c r="A5" i="37"/>
  <c r="G3" i="37"/>
  <c r="A23" i="20"/>
  <c r="R22" i="20"/>
  <c r="H22" i="20"/>
  <c r="A22" i="20"/>
  <c r="N21" i="20"/>
  <c r="R21" i="20" s="1"/>
  <c r="R20" i="20"/>
  <c r="R19" i="20"/>
  <c r="Q19" i="20"/>
  <c r="Q21" i="20" s="1"/>
  <c r="N19" i="20"/>
  <c r="R5" i="20"/>
  <c r="A5" i="20"/>
  <c r="G33" i="128"/>
  <c r="L32" i="128"/>
  <c r="L31" i="128"/>
  <c r="L30" i="128"/>
  <c r="L29" i="128"/>
  <c r="L28" i="128"/>
  <c r="L22" i="128"/>
  <c r="L21" i="128"/>
  <c r="L20" i="128"/>
  <c r="L19" i="128"/>
  <c r="L18" i="128"/>
  <c r="L17" i="128"/>
  <c r="L16" i="128"/>
  <c r="L15" i="128"/>
  <c r="L14" i="128"/>
  <c r="L13" i="128"/>
  <c r="L12" i="128"/>
  <c r="L11" i="128"/>
  <c r="L10" i="128"/>
  <c r="L9" i="128"/>
  <c r="L8" i="128"/>
  <c r="L7" i="128"/>
  <c r="L6" i="128"/>
  <c r="A24" i="131"/>
  <c r="Q23" i="131"/>
  <c r="N23" i="131"/>
  <c r="A23" i="131"/>
  <c r="N22" i="131"/>
  <c r="R22" i="131" s="1"/>
  <c r="R21" i="131"/>
  <c r="Q20" i="131"/>
  <c r="Q22" i="131" s="1"/>
  <c r="N20" i="131"/>
  <c r="R20" i="131" s="1"/>
  <c r="R5" i="131"/>
  <c r="A5" i="131"/>
  <c r="A23" i="19"/>
  <c r="L22" i="19"/>
  <c r="H22" i="19"/>
  <c r="A22" i="19"/>
  <c r="H21" i="19"/>
  <c r="L21" i="19" s="1"/>
  <c r="L20" i="19"/>
  <c r="K19" i="19"/>
  <c r="K21" i="19" s="1"/>
  <c r="I19" i="19"/>
  <c r="I21" i="19" s="1"/>
  <c r="H19" i="19"/>
  <c r="L19" i="19" s="1"/>
  <c r="L5" i="19"/>
  <c r="A5" i="19"/>
  <c r="A23" i="18"/>
  <c r="L22" i="18"/>
  <c r="H22" i="18"/>
  <c r="A22" i="18"/>
  <c r="H21" i="18"/>
  <c r="L21" i="18" s="1"/>
  <c r="L20" i="18"/>
  <c r="K19" i="18"/>
  <c r="K21" i="18" s="1"/>
  <c r="H19" i="18"/>
  <c r="L19" i="18" s="1"/>
  <c r="L5" i="18"/>
  <c r="A5" i="18"/>
  <c r="A376" i="130"/>
  <c r="K375" i="130"/>
  <c r="H375" i="130"/>
  <c r="A375" i="130"/>
  <c r="L372" i="130"/>
  <c r="K372" i="130"/>
  <c r="K374" i="130" s="1"/>
  <c r="H372" i="130"/>
  <c r="H374" i="130" s="1"/>
  <c r="L374" i="130" s="1"/>
  <c r="A23" i="16"/>
  <c r="K22" i="16"/>
  <c r="H22" i="16"/>
  <c r="A22" i="16"/>
  <c r="K21" i="16"/>
  <c r="K19" i="16"/>
  <c r="H19" i="16"/>
  <c r="H21" i="16" s="1"/>
  <c r="L21" i="16" s="1"/>
  <c r="L5" i="16"/>
  <c r="A5" i="16"/>
  <c r="A24" i="17"/>
  <c r="L23" i="17"/>
  <c r="I23" i="17"/>
  <c r="A23" i="17"/>
  <c r="K22" i="17"/>
  <c r="H22" i="17"/>
  <c r="L20" i="17"/>
  <c r="K20" i="17"/>
  <c r="H20" i="17"/>
  <c r="A23" i="129"/>
  <c r="L22" i="129"/>
  <c r="H22" i="129"/>
  <c r="A22" i="129"/>
  <c r="K19" i="129"/>
  <c r="K21" i="129" s="1"/>
  <c r="H19" i="129"/>
  <c r="A23" i="15"/>
  <c r="K22" i="15"/>
  <c r="H22" i="15"/>
  <c r="A22" i="15"/>
  <c r="J21" i="15"/>
  <c r="G21" i="15"/>
  <c r="K21" i="15" s="1"/>
  <c r="K19" i="15"/>
  <c r="J19" i="15"/>
  <c r="G19" i="15"/>
  <c r="O6" i="15"/>
  <c r="A22" i="14"/>
  <c r="G21" i="14"/>
  <c r="D21" i="14"/>
  <c r="A21" i="14"/>
  <c r="F19" i="14"/>
  <c r="E19" i="14"/>
  <c r="C19" i="14"/>
  <c r="E15" i="14"/>
  <c r="D15" i="14"/>
  <c r="C15" i="14"/>
  <c r="F15" i="14" s="1"/>
  <c r="C14" i="14"/>
  <c r="F14" i="14" s="1"/>
  <c r="D13" i="14"/>
  <c r="D12" i="14"/>
  <c r="E12" i="14" s="1"/>
  <c r="C12" i="14"/>
  <c r="F12" i="14" s="1"/>
  <c r="E11" i="14"/>
  <c r="D11" i="14"/>
  <c r="C11" i="14"/>
  <c r="F11" i="14" s="1"/>
  <c r="D10" i="14"/>
  <c r="E10" i="14" s="1"/>
  <c r="C10" i="14"/>
  <c r="F10" i="14" s="1"/>
  <c r="E9" i="14"/>
  <c r="D9" i="14"/>
  <c r="C9" i="14"/>
  <c r="F9" i="14" s="1"/>
  <c r="D8" i="14"/>
  <c r="E8" i="14" s="1"/>
  <c r="C8" i="14"/>
  <c r="F8" i="14" s="1"/>
  <c r="D7" i="14"/>
  <c r="D6" i="14"/>
  <c r="E6" i="14" s="1"/>
  <c r="C6" i="14"/>
  <c r="F6" i="14" s="1"/>
  <c r="E5" i="14"/>
  <c r="D5" i="14"/>
  <c r="C5" i="14"/>
  <c r="A23" i="34"/>
  <c r="P22" i="34"/>
  <c r="E22" i="34"/>
  <c r="A22" i="34"/>
  <c r="Q21" i="34"/>
  <c r="Q18" i="34"/>
  <c r="P18" i="34"/>
  <c r="M18" i="34"/>
  <c r="Q5" i="34"/>
  <c r="A23" i="12"/>
  <c r="Q22" i="12"/>
  <c r="F22" i="12"/>
  <c r="A22" i="12"/>
  <c r="Q21" i="12"/>
  <c r="N21" i="12"/>
  <c r="R21" i="12" s="1"/>
  <c r="R5" i="12"/>
  <c r="A23" i="163"/>
  <c r="T22" i="163"/>
  <c r="P22" i="163"/>
  <c r="E22" i="163"/>
  <c r="A22" i="163"/>
  <c r="U21" i="163"/>
  <c r="D10" i="29" s="1"/>
  <c r="T20" i="163"/>
  <c r="V19" i="163"/>
  <c r="O19" i="163"/>
  <c r="U18" i="163"/>
  <c r="N18" i="163"/>
  <c r="V9" i="163"/>
  <c r="A9" i="163"/>
  <c r="V8" i="163"/>
  <c r="A8" i="163"/>
  <c r="V7" i="163"/>
  <c r="A7" i="163"/>
  <c r="V6" i="163"/>
  <c r="A6" i="163"/>
  <c r="V5" i="163"/>
  <c r="P29" i="9"/>
  <c r="A23" i="9"/>
  <c r="P22" i="9"/>
  <c r="E22" i="9"/>
  <c r="A22" i="9"/>
  <c r="R21" i="9"/>
  <c r="P20" i="9"/>
  <c r="R19" i="9"/>
  <c r="R18" i="9"/>
  <c r="Q18" i="9"/>
  <c r="N18" i="9"/>
  <c r="R12" i="9"/>
  <c r="R11" i="9"/>
  <c r="R10" i="9"/>
  <c r="R9" i="9"/>
  <c r="U8" i="9"/>
  <c r="R8" i="9"/>
  <c r="R7" i="9"/>
  <c r="R6" i="9"/>
  <c r="R5" i="9"/>
  <c r="A23" i="8"/>
  <c r="G22" i="8"/>
  <c r="E22" i="8"/>
  <c r="A22" i="8"/>
  <c r="G21" i="8"/>
  <c r="D8" i="29" s="1"/>
  <c r="F21" i="8"/>
  <c r="H18" i="8"/>
  <c r="G18" i="8"/>
  <c r="F18" i="8"/>
  <c r="H5" i="8"/>
  <c r="A5" i="8"/>
  <c r="A3" i="8"/>
  <c r="A20" i="162"/>
  <c r="G19" i="162"/>
  <c r="E19" i="162"/>
  <c r="A19" i="162"/>
  <c r="H16" i="162"/>
  <c r="G16" i="162"/>
  <c r="G18" i="162" s="1"/>
  <c r="D7" i="29" s="1"/>
  <c r="F16" i="162"/>
  <c r="F18" i="162" s="1"/>
  <c r="H18" i="162" s="1"/>
  <c r="A7" i="162"/>
  <c r="A6" i="162"/>
  <c r="H5" i="162"/>
  <c r="A5" i="162"/>
  <c r="A20" i="157"/>
  <c r="I19" i="157"/>
  <c r="F19" i="157"/>
  <c r="A19" i="157"/>
  <c r="J18" i="157"/>
  <c r="I18" i="157"/>
  <c r="K18" i="157" s="1"/>
  <c r="A7" i="157"/>
  <c r="A6" i="157"/>
  <c r="K5" i="157"/>
  <c r="A5" i="157"/>
  <c r="A23" i="7"/>
  <c r="J22" i="7"/>
  <c r="F22" i="7"/>
  <c r="A22" i="7"/>
  <c r="K21" i="7"/>
  <c r="J21" i="7"/>
  <c r="I21" i="7"/>
  <c r="A7" i="7"/>
  <c r="A6" i="7"/>
  <c r="K5" i="7"/>
  <c r="A5" i="7"/>
  <c r="A21" i="6"/>
  <c r="H20" i="6"/>
  <c r="E20" i="6"/>
  <c r="A20" i="6"/>
  <c r="I19" i="6"/>
  <c r="D5" i="5" s="1"/>
  <c r="D19" i="5" s="1"/>
  <c r="G19" i="6"/>
  <c r="A7" i="6"/>
  <c r="A6" i="6"/>
  <c r="J5" i="6"/>
  <c r="A5" i="6"/>
  <c r="A21" i="5"/>
  <c r="F20" i="5"/>
  <c r="C20" i="5"/>
  <c r="A20" i="5"/>
  <c r="F7" i="5"/>
  <c r="E7" i="5"/>
  <c r="D7" i="5"/>
  <c r="C7" i="5"/>
  <c r="D6" i="5"/>
  <c r="E6" i="5" s="1"/>
  <c r="C6" i="5"/>
  <c r="F6" i="5" s="1"/>
  <c r="A23" i="4"/>
  <c r="H22" i="4"/>
  <c r="E22" i="4"/>
  <c r="A22" i="4"/>
  <c r="H21" i="4"/>
  <c r="G21" i="4"/>
  <c r="I21" i="4" s="1"/>
  <c r="A9" i="4"/>
  <c r="A8" i="4"/>
  <c r="A7" i="4"/>
  <c r="A6" i="4"/>
  <c r="I5" i="4"/>
  <c r="A5" i="4"/>
  <c r="A22" i="3"/>
  <c r="H21" i="3"/>
  <c r="E21" i="3"/>
  <c r="A21" i="3"/>
  <c r="I20" i="3"/>
  <c r="H20" i="3"/>
  <c r="G20" i="3"/>
  <c r="I5" i="3"/>
  <c r="A22" i="2"/>
  <c r="E21" i="2"/>
  <c r="A21" i="2"/>
  <c r="G20" i="2"/>
  <c r="F20" i="2"/>
  <c r="H20" i="2" s="1"/>
  <c r="A9" i="2"/>
  <c r="A8" i="2"/>
  <c r="A7" i="2"/>
  <c r="A6" i="2"/>
  <c r="H5" i="2"/>
  <c r="A5" i="2"/>
  <c r="D21" i="183"/>
  <c r="D20" i="183"/>
  <c r="F7" i="183"/>
  <c r="E7" i="183"/>
  <c r="D7" i="183"/>
  <c r="C7" i="183"/>
  <c r="D6" i="183"/>
  <c r="C6" i="183"/>
  <c r="F6" i="183" s="1"/>
  <c r="F5" i="183"/>
  <c r="E5" i="183"/>
  <c r="D5" i="183"/>
  <c r="C5" i="183"/>
  <c r="G20" i="29"/>
  <c r="G24" i="92" s="1"/>
  <c r="G21" i="57" s="1"/>
  <c r="E22" i="72" s="1"/>
  <c r="D17" i="29"/>
  <c r="C17" i="29"/>
  <c r="F16" i="29"/>
  <c r="D16" i="29"/>
  <c r="E16" i="29" s="1"/>
  <c r="C16" i="29"/>
  <c r="D15" i="29"/>
  <c r="C15" i="29"/>
  <c r="F14" i="29"/>
  <c r="D14" i="29"/>
  <c r="E14" i="29" s="1"/>
  <c r="F12" i="29"/>
  <c r="D12" i="29"/>
  <c r="E12" i="29" s="1"/>
  <c r="C12" i="29"/>
  <c r="D11" i="29"/>
  <c r="C11" i="29"/>
  <c r="D9" i="29"/>
  <c r="C9" i="29"/>
  <c r="C7" i="29"/>
  <c r="E62" i="90"/>
  <c r="F62" i="90" s="1"/>
  <c r="D62" i="90"/>
  <c r="G62" i="90" s="1"/>
  <c r="G61" i="90"/>
  <c r="F61" i="90"/>
  <c r="E61" i="90"/>
  <c r="D61" i="90"/>
  <c r="E60" i="90"/>
  <c r="F60" i="90" s="1"/>
  <c r="D60" i="90"/>
  <c r="G60" i="90" s="1"/>
  <c r="G59" i="90"/>
  <c r="E59" i="90"/>
  <c r="F59" i="90" s="1"/>
  <c r="D59" i="90"/>
  <c r="E58" i="90"/>
  <c r="F58" i="90" s="1"/>
  <c r="D58" i="90"/>
  <c r="G58" i="90" s="1"/>
  <c r="G57" i="90"/>
  <c r="E57" i="90"/>
  <c r="F57" i="90" s="1"/>
  <c r="D57" i="90"/>
  <c r="E56" i="90"/>
  <c r="F56" i="90" s="1"/>
  <c r="D56" i="90"/>
  <c r="G56" i="90" s="1"/>
  <c r="G55" i="90"/>
  <c r="F55" i="90"/>
  <c r="E55" i="90"/>
  <c r="D55" i="90"/>
  <c r="E54" i="90"/>
  <c r="F54" i="90" s="1"/>
  <c r="D54" i="90"/>
  <c r="D53" i="90" s="1"/>
  <c r="E53" i="90"/>
  <c r="D28" i="89" s="1"/>
  <c r="E52" i="90"/>
  <c r="F52" i="90" s="1"/>
  <c r="D52" i="90"/>
  <c r="G52" i="90" s="1"/>
  <c r="F51" i="90"/>
  <c r="E51" i="90"/>
  <c r="D51" i="90"/>
  <c r="G51" i="90" s="1"/>
  <c r="E50" i="90"/>
  <c r="F50" i="90" s="1"/>
  <c r="D50" i="90"/>
  <c r="G50" i="90" s="1"/>
  <c r="F49" i="90"/>
  <c r="E49" i="90"/>
  <c r="D49" i="90"/>
  <c r="G49" i="90" s="1"/>
  <c r="E48" i="90"/>
  <c r="F48" i="90" s="1"/>
  <c r="D48" i="90"/>
  <c r="G48" i="90" s="1"/>
  <c r="F47" i="90"/>
  <c r="E47" i="90"/>
  <c r="D47" i="90"/>
  <c r="G47" i="90" s="1"/>
  <c r="E46" i="90"/>
  <c r="F46" i="90" s="1"/>
  <c r="D46" i="90"/>
  <c r="G46" i="90" s="1"/>
  <c r="F45" i="90"/>
  <c r="E45" i="90"/>
  <c r="D45" i="90"/>
  <c r="G45" i="90" s="1"/>
  <c r="E44" i="90"/>
  <c r="F44" i="90" s="1"/>
  <c r="D44" i="90"/>
  <c r="G44" i="90" s="1"/>
  <c r="E43" i="90"/>
  <c r="F43" i="90" s="1"/>
  <c r="D43" i="90"/>
  <c r="G43" i="90" s="1"/>
  <c r="E42" i="90"/>
  <c r="F42" i="90" s="1"/>
  <c r="D42" i="90"/>
  <c r="G42" i="90" s="1"/>
  <c r="E41" i="90"/>
  <c r="E39" i="90" s="1"/>
  <c r="D41" i="90"/>
  <c r="G41" i="90" s="1"/>
  <c r="E40" i="90"/>
  <c r="F40" i="90" s="1"/>
  <c r="D40" i="90"/>
  <c r="D39" i="90" s="1"/>
  <c r="G39" i="90" s="1"/>
  <c r="I37" i="90"/>
  <c r="G37" i="90"/>
  <c r="F37" i="90"/>
  <c r="E37" i="90"/>
  <c r="D37" i="90"/>
  <c r="E36" i="90"/>
  <c r="D36" i="90"/>
  <c r="E35" i="90"/>
  <c r="F35" i="90" s="1"/>
  <c r="D35" i="90"/>
  <c r="I35" i="90" s="1"/>
  <c r="E34" i="90"/>
  <c r="E33" i="90"/>
  <c r="D33" i="90"/>
  <c r="C21" i="89" s="1"/>
  <c r="E31" i="90"/>
  <c r="D19" i="89" s="1"/>
  <c r="E30" i="90"/>
  <c r="F30" i="90" s="1"/>
  <c r="D30" i="90"/>
  <c r="I30" i="90" s="1"/>
  <c r="E29" i="90"/>
  <c r="D23" i="90"/>
  <c r="G23" i="90" s="1"/>
  <c r="F22" i="90"/>
  <c r="E22" i="90"/>
  <c r="D22" i="90"/>
  <c r="G22" i="90" s="1"/>
  <c r="E21" i="90"/>
  <c r="F21" i="90" s="1"/>
  <c r="D21" i="90"/>
  <c r="G21" i="90" s="1"/>
  <c r="D20" i="90"/>
  <c r="G20" i="90" s="1"/>
  <c r="E18" i="90"/>
  <c r="E17" i="90"/>
  <c r="F17" i="90" s="1"/>
  <c r="D17" i="90"/>
  <c r="G17" i="90" s="1"/>
  <c r="E16" i="90"/>
  <c r="E15" i="90"/>
  <c r="F15" i="90" s="1"/>
  <c r="E13" i="90"/>
  <c r="F13" i="90" s="1"/>
  <c r="D13" i="90"/>
  <c r="G13" i="90" s="1"/>
  <c r="E12" i="90"/>
  <c r="E10" i="90"/>
  <c r="E8" i="90"/>
  <c r="D25" i="89"/>
  <c r="C25" i="89"/>
  <c r="F25" i="89" s="1"/>
  <c r="E23" i="89"/>
  <c r="D23" i="89"/>
  <c r="C23" i="89"/>
  <c r="F23" i="89" s="1"/>
  <c r="D22" i="89"/>
  <c r="D21" i="89"/>
  <c r="F18" i="89"/>
  <c r="D18" i="89"/>
  <c r="E18" i="89" s="1"/>
  <c r="C18" i="89"/>
  <c r="D17" i="89"/>
  <c r="F11" i="89"/>
  <c r="C11" i="89"/>
  <c r="D10" i="89"/>
  <c r="E10" i="89" s="1"/>
  <c r="C10" i="89"/>
  <c r="F10" i="89" s="1"/>
  <c r="E9" i="89"/>
  <c r="D9" i="89"/>
  <c r="C9" i="89"/>
  <c r="F9" i="89" s="1"/>
  <c r="C8" i="89"/>
  <c r="F8" i="89" s="1"/>
  <c r="C3" i="89"/>
  <c r="A3" i="89"/>
  <c r="C28" i="88"/>
  <c r="F28" i="88" s="1"/>
  <c r="D25" i="88"/>
  <c r="E25" i="88" s="1"/>
  <c r="C25" i="88"/>
  <c r="F25" i="88" s="1"/>
  <c r="C24" i="88"/>
  <c r="F24" i="88" s="1"/>
  <c r="D23" i="88"/>
  <c r="E23" i="88" s="1"/>
  <c r="C23" i="88"/>
  <c r="F23" i="88" s="1"/>
  <c r="D22" i="88"/>
  <c r="D21" i="88"/>
  <c r="D19" i="88"/>
  <c r="E18" i="88"/>
  <c r="D18" i="88"/>
  <c r="C18" i="88"/>
  <c r="F18" i="88" s="1"/>
  <c r="D17" i="88"/>
  <c r="C11" i="88"/>
  <c r="F11" i="88" s="1"/>
  <c r="E10" i="88"/>
  <c r="D10" i="88"/>
  <c r="C10" i="88"/>
  <c r="F10" i="88" s="1"/>
  <c r="D9" i="88"/>
  <c r="E9" i="88" s="1"/>
  <c r="C9" i="88"/>
  <c r="F9" i="88" s="1"/>
  <c r="C8" i="88"/>
  <c r="F8" i="88" s="1"/>
  <c r="C3" i="88"/>
  <c r="D3" i="166" s="1"/>
  <c r="A3" i="88"/>
  <c r="K7" i="45" l="1"/>
  <c r="D8" i="88"/>
  <c r="E8" i="88" s="1"/>
  <c r="F20" i="90"/>
  <c r="D8" i="89"/>
  <c r="E8" i="89" s="1"/>
  <c r="D27" i="89"/>
  <c r="F39" i="90"/>
  <c r="D27" i="88"/>
  <c r="E21" i="88"/>
  <c r="F21" i="89"/>
  <c r="E21" i="89"/>
  <c r="F8" i="90"/>
  <c r="D24" i="89"/>
  <c r="F36" i="90"/>
  <c r="P8" i="45"/>
  <c r="Q8" i="45"/>
  <c r="I8" i="45"/>
  <c r="G8" i="45"/>
  <c r="R8" i="45" s="1"/>
  <c r="F53" i="90"/>
  <c r="D8" i="90"/>
  <c r="G8" i="90" s="1"/>
  <c r="F7" i="29"/>
  <c r="C20" i="183"/>
  <c r="G3" i="7"/>
  <c r="C8" i="29"/>
  <c r="H21" i="8"/>
  <c r="E5" i="92"/>
  <c r="L8" i="45"/>
  <c r="K21" i="100"/>
  <c r="C7" i="38"/>
  <c r="E7" i="38" s="1"/>
  <c r="D14" i="14"/>
  <c r="E14" i="14" s="1"/>
  <c r="L21" i="23"/>
  <c r="C5" i="30"/>
  <c r="U31" i="94"/>
  <c r="Y31" i="94" s="1"/>
  <c r="Y29" i="94"/>
  <c r="H9" i="45"/>
  <c r="M9" i="45"/>
  <c r="C21" i="88"/>
  <c r="F21" i="88" s="1"/>
  <c r="C27" i="88"/>
  <c r="D63" i="90"/>
  <c r="G63" i="90" s="1"/>
  <c r="C28" i="89"/>
  <c r="F28" i="89" s="1"/>
  <c r="G53" i="90"/>
  <c r="E20" i="183"/>
  <c r="D5" i="29"/>
  <c r="E8" i="29"/>
  <c r="E9" i="90"/>
  <c r="E11" i="90"/>
  <c r="F12" i="45"/>
  <c r="Q13" i="45"/>
  <c r="I13" i="45"/>
  <c r="T13" i="45" s="1"/>
  <c r="I33" i="90"/>
  <c r="G33" i="90"/>
  <c r="F33" i="90"/>
  <c r="D18" i="90"/>
  <c r="F17" i="29"/>
  <c r="E17" i="29"/>
  <c r="E19" i="92"/>
  <c r="A3" i="179"/>
  <c r="A3" i="176"/>
  <c r="A3" i="174"/>
  <c r="A3" i="180"/>
  <c r="A3" i="168"/>
  <c r="A3" i="7"/>
  <c r="A3" i="29"/>
  <c r="A3" i="4"/>
  <c r="A3" i="2"/>
  <c r="A3" i="157"/>
  <c r="A3" i="5"/>
  <c r="A3" i="3"/>
  <c r="A3" i="6"/>
  <c r="A3" i="183"/>
  <c r="F41" i="90"/>
  <c r="E63" i="90"/>
  <c r="F63" i="90" s="1"/>
  <c r="E9" i="29"/>
  <c r="E6" i="183"/>
  <c r="D6" i="29"/>
  <c r="D18" i="14"/>
  <c r="E5" i="178"/>
  <c r="D19" i="178"/>
  <c r="P29" i="182"/>
  <c r="C5" i="181"/>
  <c r="F3" i="176"/>
  <c r="E3" i="180" s="1"/>
  <c r="C3" i="169"/>
  <c r="D3" i="168"/>
  <c r="G3" i="21"/>
  <c r="I3" i="50"/>
  <c r="E3" i="167"/>
  <c r="F3" i="4"/>
  <c r="E3" i="2"/>
  <c r="F3" i="22"/>
  <c r="G3" i="18" s="1"/>
  <c r="E3" i="157"/>
  <c r="C3" i="5"/>
  <c r="G3" i="179"/>
  <c r="I3" i="23"/>
  <c r="D3" i="3"/>
  <c r="E3" i="6"/>
  <c r="C3" i="183"/>
  <c r="G3" i="24"/>
  <c r="E3" i="8"/>
  <c r="E3" i="162"/>
  <c r="D3" i="90"/>
  <c r="E25" i="89"/>
  <c r="A3" i="90"/>
  <c r="E7" i="29"/>
  <c r="N21" i="163"/>
  <c r="V18" i="163"/>
  <c r="E8" i="92"/>
  <c r="E23" i="90"/>
  <c r="P14" i="45"/>
  <c r="H14" i="45"/>
  <c r="D10" i="90"/>
  <c r="F9" i="29"/>
  <c r="D3" i="29"/>
  <c r="D12" i="90"/>
  <c r="F11" i="29"/>
  <c r="D16" i="90"/>
  <c r="G16" i="90" s="1"/>
  <c r="F15" i="29"/>
  <c r="H21" i="129"/>
  <c r="L21" i="129" s="1"/>
  <c r="L19" i="129"/>
  <c r="C13" i="14"/>
  <c r="F13" i="14" s="1"/>
  <c r="H21" i="22"/>
  <c r="M21" i="22" s="1"/>
  <c r="M19" i="22"/>
  <c r="K13" i="45"/>
  <c r="C12" i="45"/>
  <c r="N13" i="45"/>
  <c r="C5" i="5"/>
  <c r="J19" i="6"/>
  <c r="D24" i="88"/>
  <c r="E24" i="88" s="1"/>
  <c r="D28" i="88"/>
  <c r="E28" i="88" s="1"/>
  <c r="C27" i="89"/>
  <c r="C24" i="89"/>
  <c r="F24" i="89" s="1"/>
  <c r="I36" i="90"/>
  <c r="G36" i="90"/>
  <c r="E11" i="29"/>
  <c r="E15" i="29"/>
  <c r="A3" i="162"/>
  <c r="C7" i="14"/>
  <c r="F7" i="14" s="1"/>
  <c r="L22" i="17"/>
  <c r="Q21" i="48"/>
  <c r="D9" i="45"/>
  <c r="L9" i="45" s="1"/>
  <c r="F5" i="14"/>
  <c r="R13" i="45"/>
  <c r="O43" i="50"/>
  <c r="D15" i="45"/>
  <c r="I15" i="45" s="1"/>
  <c r="J26" i="42"/>
  <c r="C19" i="178"/>
  <c r="F6" i="45"/>
  <c r="Q7" i="45"/>
  <c r="I7" i="45"/>
  <c r="K14" i="45"/>
  <c r="N14" i="45"/>
  <c r="H15" i="45"/>
  <c r="N19" i="21"/>
  <c r="G7" i="45"/>
  <c r="K15" i="45"/>
  <c r="Z20" i="46"/>
  <c r="Q15" i="45"/>
  <c r="G15" i="45"/>
  <c r="R15" i="45" s="1"/>
  <c r="C21" i="97"/>
  <c r="M20" i="95"/>
  <c r="D5" i="103"/>
  <c r="G30" i="90"/>
  <c r="L19" i="16"/>
  <c r="G19" i="166"/>
  <c r="E6" i="92"/>
  <c r="G22" i="180"/>
  <c r="J20" i="180"/>
  <c r="D19" i="30"/>
  <c r="E6" i="45"/>
  <c r="P7" i="45"/>
  <c r="H7" i="45"/>
  <c r="S7" i="45" s="1"/>
  <c r="C8" i="45"/>
  <c r="N40" i="81"/>
  <c r="D13" i="45"/>
  <c r="J13" i="45" s="1"/>
  <c r="U13" i="45" s="1"/>
  <c r="P71" i="49"/>
  <c r="H21" i="101"/>
  <c r="E18" i="103"/>
  <c r="E20" i="103" s="1"/>
  <c r="D17" i="92" s="1"/>
  <c r="C19" i="92"/>
  <c r="H21" i="106"/>
  <c r="E6" i="57"/>
  <c r="G35" i="90"/>
  <c r="G40" i="90"/>
  <c r="G54" i="90"/>
  <c r="F6" i="92"/>
  <c r="H22" i="180"/>
  <c r="I20" i="180"/>
  <c r="E5" i="30"/>
  <c r="O40" i="81"/>
  <c r="S40" i="81" s="1"/>
  <c r="S38" i="81"/>
  <c r="E12" i="45"/>
  <c r="P13" i="45"/>
  <c r="H13" i="45"/>
  <c r="Q14" i="45"/>
  <c r="I14" i="45"/>
  <c r="G14" i="45"/>
  <c r="I21" i="98"/>
  <c r="C5" i="38"/>
  <c r="H21" i="99"/>
  <c r="J19" i="99"/>
  <c r="D6" i="103"/>
  <c r="F6" i="103" s="1"/>
  <c r="L21" i="104"/>
  <c r="D21" i="72"/>
  <c r="E21" i="72" s="1"/>
  <c r="E5" i="72"/>
  <c r="O8" i="45"/>
  <c r="P19" i="51"/>
  <c r="J20" i="96"/>
  <c r="L20" i="96" s="1"/>
  <c r="M10" i="45"/>
  <c r="Q19" i="48"/>
  <c r="I19" i="98"/>
  <c r="I18" i="36"/>
  <c r="K19" i="42"/>
  <c r="L7" i="45"/>
  <c r="D21" i="97"/>
  <c r="H19" i="101"/>
  <c r="T15" i="45" l="1"/>
  <c r="J15" i="45"/>
  <c r="U15" i="45" s="1"/>
  <c r="R14" i="45"/>
  <c r="M14" i="45"/>
  <c r="C19" i="5"/>
  <c r="E5" i="5"/>
  <c r="F5" i="5"/>
  <c r="F19" i="92"/>
  <c r="D34" i="90"/>
  <c r="Q12" i="45"/>
  <c r="C19" i="30"/>
  <c r="F5" i="30"/>
  <c r="J8" i="45"/>
  <c r="T8" i="45"/>
  <c r="E13" i="14"/>
  <c r="G10" i="90"/>
  <c r="F10" i="90"/>
  <c r="D21" i="178"/>
  <c r="E19" i="178"/>
  <c r="I22" i="180"/>
  <c r="D10" i="92"/>
  <c r="E32" i="90"/>
  <c r="E19" i="45"/>
  <c r="P6" i="45"/>
  <c r="T7" i="45"/>
  <c r="J7" i="45"/>
  <c r="I9" i="45"/>
  <c r="M8" i="45"/>
  <c r="N12" i="45"/>
  <c r="K12" i="45"/>
  <c r="F23" i="90"/>
  <c r="D11" i="89"/>
  <c r="E11" i="89" s="1"/>
  <c r="D11" i="88"/>
  <c r="E11" i="88" s="1"/>
  <c r="E3" i="105"/>
  <c r="I3" i="49"/>
  <c r="D3" i="178"/>
  <c r="E3" i="69"/>
  <c r="E3" i="107"/>
  <c r="G3" i="54"/>
  <c r="G3" i="41"/>
  <c r="C3" i="30"/>
  <c r="H3" i="177"/>
  <c r="D3" i="173"/>
  <c r="D3" i="170"/>
  <c r="E3" i="61"/>
  <c r="E3" i="60"/>
  <c r="F3" i="58"/>
  <c r="D3" i="57" s="1"/>
  <c r="H3" i="95"/>
  <c r="D3" i="171"/>
  <c r="D3" i="63"/>
  <c r="D3" i="64"/>
  <c r="D3" i="97"/>
  <c r="G3" i="53" s="1"/>
  <c r="D3" i="110"/>
  <c r="H3" i="104"/>
  <c r="M3" i="81"/>
  <c r="T3" i="94" s="1"/>
  <c r="E3" i="93"/>
  <c r="F3" i="106"/>
  <c r="I3" i="51"/>
  <c r="E3" i="45"/>
  <c r="G3" i="96"/>
  <c r="J3" i="46" s="1"/>
  <c r="K3" i="163"/>
  <c r="D3" i="92"/>
  <c r="E3" i="163"/>
  <c r="D3" i="77"/>
  <c r="F3" i="73" s="1"/>
  <c r="D3" i="72" s="1"/>
  <c r="F3" i="42"/>
  <c r="F3" i="34"/>
  <c r="E3" i="59"/>
  <c r="E3" i="9"/>
  <c r="D3" i="103"/>
  <c r="D18" i="103" s="1"/>
  <c r="J3" i="12"/>
  <c r="E3" i="12"/>
  <c r="D20" i="14"/>
  <c r="D9" i="90"/>
  <c r="G9" i="90" s="1"/>
  <c r="F8" i="29"/>
  <c r="F16" i="90"/>
  <c r="D29" i="89"/>
  <c r="E27" i="89"/>
  <c r="E27" i="88" s="1"/>
  <c r="K8" i="45"/>
  <c r="C6" i="45"/>
  <c r="N8" i="45"/>
  <c r="I5" i="103"/>
  <c r="F5" i="103"/>
  <c r="K5" i="103"/>
  <c r="G6" i="45"/>
  <c r="R7" i="45"/>
  <c r="F27" i="89"/>
  <c r="C29" i="89"/>
  <c r="F29" i="89" s="1"/>
  <c r="G18" i="90"/>
  <c r="F18" i="90"/>
  <c r="F27" i="88"/>
  <c r="C29" i="88"/>
  <c r="F29" i="88" s="1"/>
  <c r="H8" i="45"/>
  <c r="S8" i="45" s="1"/>
  <c r="E19" i="30"/>
  <c r="D21" i="30"/>
  <c r="C6" i="38"/>
  <c r="E6" i="38" s="1"/>
  <c r="J21" i="99"/>
  <c r="P12" i="45"/>
  <c r="H12" i="45"/>
  <c r="F19" i="45"/>
  <c r="Q6" i="45"/>
  <c r="G12" i="90"/>
  <c r="F12" i="90"/>
  <c r="E7" i="90"/>
  <c r="F9" i="90"/>
  <c r="E28" i="89"/>
  <c r="F20" i="183"/>
  <c r="C5" i="29"/>
  <c r="E7" i="14"/>
  <c r="A3" i="27"/>
  <c r="A3" i="28"/>
  <c r="D6" i="45"/>
  <c r="L13" i="45"/>
  <c r="D12" i="45"/>
  <c r="I12" i="45" s="1"/>
  <c r="T12" i="45" s="1"/>
  <c r="O13" i="45"/>
  <c r="C13" i="92"/>
  <c r="F21" i="97"/>
  <c r="C21" i="178"/>
  <c r="F19" i="178"/>
  <c r="G12" i="45"/>
  <c r="F3" i="27"/>
  <c r="D3" i="28"/>
  <c r="C10" i="29"/>
  <c r="V21" i="163"/>
  <c r="O3" i="131"/>
  <c r="F3" i="20" s="1"/>
  <c r="I3" i="19"/>
  <c r="J3" i="128" s="1"/>
  <c r="A3" i="59"/>
  <c r="A3" i="42"/>
  <c r="A3" i="96"/>
  <c r="A3" i="105"/>
  <c r="A3" i="49"/>
  <c r="A3" i="46"/>
  <c r="A3" i="69"/>
  <c r="A3" i="107"/>
  <c r="A3" i="54"/>
  <c r="A3" i="41"/>
  <c r="A3" i="30"/>
  <c r="A3" i="177"/>
  <c r="A3" i="173"/>
  <c r="A3" i="70"/>
  <c r="A3" i="170"/>
  <c r="A3" i="61"/>
  <c r="A3" i="60"/>
  <c r="A3" i="58"/>
  <c r="A3" i="95"/>
  <c r="A3" i="73"/>
  <c r="A3" i="171"/>
  <c r="A3" i="63"/>
  <c r="A3" i="64"/>
  <c r="A3" i="97"/>
  <c r="A3" i="53" s="1"/>
  <c r="A3" i="94"/>
  <c r="A3" i="110"/>
  <c r="A3" i="104"/>
  <c r="A3" i="81"/>
  <c r="A3" i="36"/>
  <c r="A3" i="178" s="1"/>
  <c r="A3" i="93"/>
  <c r="A3" i="72"/>
  <c r="A3" i="57"/>
  <c r="A3" i="12"/>
  <c r="A3" i="9"/>
  <c r="A3" i="50"/>
  <c r="A3" i="92"/>
  <c r="A3" i="163"/>
  <c r="A3" i="45"/>
  <c r="A3" i="22"/>
  <c r="A3" i="77"/>
  <c r="A3" i="51"/>
  <c r="A3" i="34"/>
  <c r="A3" i="106"/>
  <c r="A3" i="103"/>
  <c r="T14" i="45"/>
  <c r="J14" i="45"/>
  <c r="U14" i="45" s="1"/>
  <c r="O15" i="45"/>
  <c r="L15" i="45"/>
  <c r="E21" i="97"/>
  <c r="D13" i="92"/>
  <c r="C20" i="38"/>
  <c r="E5" i="38"/>
  <c r="M13" i="45"/>
  <c r="C10" i="92"/>
  <c r="J22" i="180"/>
  <c r="M15" i="45"/>
  <c r="M7" i="45"/>
  <c r="C18" i="14"/>
  <c r="F5" i="181"/>
  <c r="E5" i="181"/>
  <c r="C22" i="181"/>
  <c r="E5" i="29"/>
  <c r="E6" i="90"/>
  <c r="E24" i="89"/>
  <c r="C14" i="92" l="1"/>
  <c r="E20" i="38"/>
  <c r="F18" i="103"/>
  <c r="D20" i="103"/>
  <c r="D20" i="89"/>
  <c r="D20" i="88"/>
  <c r="F18" i="14"/>
  <c r="C20" i="14"/>
  <c r="E13" i="92"/>
  <c r="E28" i="90"/>
  <c r="R12" i="45"/>
  <c r="J12" i="45"/>
  <c r="U12" i="45" s="1"/>
  <c r="O6" i="45"/>
  <c r="M6" i="45"/>
  <c r="L6" i="45"/>
  <c r="D19" i="45"/>
  <c r="A3" i="129"/>
  <c r="A3" i="130"/>
  <c r="A3" i="14"/>
  <c r="A3" i="16" s="1"/>
  <c r="A3" i="17"/>
  <c r="A3" i="15"/>
  <c r="A3" i="18"/>
  <c r="M12" i="45"/>
  <c r="Z3" i="155"/>
  <c r="K3" i="48"/>
  <c r="E3" i="36"/>
  <c r="E10" i="92"/>
  <c r="E25" i="90"/>
  <c r="A3" i="109"/>
  <c r="A3" i="71"/>
  <c r="A3" i="74"/>
  <c r="A3" i="172"/>
  <c r="A3" i="169"/>
  <c r="A3" i="166"/>
  <c r="A3" i="21"/>
  <c r="A3" i="167"/>
  <c r="A3" i="23"/>
  <c r="A3" i="37"/>
  <c r="A3" i="24"/>
  <c r="A3" i="75"/>
  <c r="A3" i="78"/>
  <c r="N6" i="45"/>
  <c r="K6" i="45"/>
  <c r="C19" i="45"/>
  <c r="E20" i="14"/>
  <c r="D13" i="29"/>
  <c r="F19" i="30"/>
  <c r="C21" i="30"/>
  <c r="F10" i="92"/>
  <c r="D25" i="90"/>
  <c r="A3" i="155"/>
  <c r="A3" i="48"/>
  <c r="F13" i="92"/>
  <c r="D28" i="90"/>
  <c r="D6" i="90"/>
  <c r="F5" i="29"/>
  <c r="E21" i="30"/>
  <c r="D11" i="92"/>
  <c r="E18" i="14"/>
  <c r="D3" i="70"/>
  <c r="E3" i="75"/>
  <c r="D3" i="78"/>
  <c r="H6" i="45"/>
  <c r="S6" i="45" s="1"/>
  <c r="E21" i="178"/>
  <c r="D9" i="92"/>
  <c r="F22" i="181"/>
  <c r="C16" i="92"/>
  <c r="E22" i="181"/>
  <c r="D11" i="90"/>
  <c r="F10" i="29"/>
  <c r="E10" i="29"/>
  <c r="I6" i="45"/>
  <c r="T6" i="45" s="1"/>
  <c r="E3" i="109"/>
  <c r="D3" i="71"/>
  <c r="E3" i="74"/>
  <c r="E3" i="172"/>
  <c r="F6" i="90"/>
  <c r="C9" i="92"/>
  <c r="F21" i="178"/>
  <c r="H3" i="130"/>
  <c r="D3" i="14"/>
  <c r="I3" i="17"/>
  <c r="F19" i="5"/>
  <c r="C6" i="29"/>
  <c r="E19" i="5"/>
  <c r="A3" i="40"/>
  <c r="A3" i="102"/>
  <c r="A3" i="98"/>
  <c r="A3" i="99"/>
  <c r="A3" i="39"/>
  <c r="A3" i="100"/>
  <c r="A3" i="101"/>
  <c r="A3" i="38"/>
  <c r="A3" i="182"/>
  <c r="A3" i="181"/>
  <c r="O12" i="45"/>
  <c r="L12" i="45"/>
  <c r="F21" i="45"/>
  <c r="I19" i="45"/>
  <c r="G19" i="45"/>
  <c r="R6" i="45"/>
  <c r="J6" i="45"/>
  <c r="D29" i="88"/>
  <c r="E29" i="89"/>
  <c r="E29" i="88" s="1"/>
  <c r="F3" i="102"/>
  <c r="F3" i="98"/>
  <c r="H3" i="99"/>
  <c r="F3" i="174"/>
  <c r="D3" i="39"/>
  <c r="G3" i="100"/>
  <c r="I3" i="182"/>
  <c r="C3" i="181"/>
  <c r="D3" i="38"/>
  <c r="F3" i="101"/>
  <c r="E3" i="40"/>
  <c r="H19" i="45"/>
  <c r="E21" i="45"/>
  <c r="C22" i="89"/>
  <c r="I34" i="90"/>
  <c r="C22" i="88"/>
  <c r="F34" i="90"/>
  <c r="G34" i="90"/>
  <c r="G21" i="45" l="1"/>
  <c r="J19" i="45"/>
  <c r="G11" i="90"/>
  <c r="F11" i="90"/>
  <c r="C16" i="89"/>
  <c r="F16" i="89" s="1"/>
  <c r="I28" i="90"/>
  <c r="G28" i="90"/>
  <c r="C16" i="88"/>
  <c r="F16" i="88" s="1"/>
  <c r="E14" i="90"/>
  <c r="D19" i="29"/>
  <c r="A3" i="131"/>
  <c r="A3" i="20"/>
  <c r="A3" i="19"/>
  <c r="A3" i="128" s="1"/>
  <c r="D7" i="90"/>
  <c r="F6" i="29"/>
  <c r="E6" i="29"/>
  <c r="F16" i="92"/>
  <c r="D31" i="90"/>
  <c r="E16" i="92"/>
  <c r="C21" i="45"/>
  <c r="K21" i="45" s="1"/>
  <c r="K19" i="45"/>
  <c r="F25" i="90"/>
  <c r="D13" i="89"/>
  <c r="D13" i="88"/>
  <c r="E11" i="92"/>
  <c r="E26" i="90"/>
  <c r="E24" i="90"/>
  <c r="E9" i="92"/>
  <c r="G25" i="90"/>
  <c r="C13" i="89"/>
  <c r="F13" i="89" s="1"/>
  <c r="C13" i="88"/>
  <c r="F13" i="88" s="1"/>
  <c r="C17" i="92"/>
  <c r="F20" i="103"/>
  <c r="D16" i="89"/>
  <c r="E16" i="89" s="1"/>
  <c r="F28" i="90"/>
  <c r="D16" i="88"/>
  <c r="F22" i="89"/>
  <c r="E22" i="89"/>
  <c r="F9" i="92"/>
  <c r="D24" i="90"/>
  <c r="F21" i="30"/>
  <c r="C11" i="92"/>
  <c r="G3" i="15"/>
  <c r="H3" i="16"/>
  <c r="H3" i="129"/>
  <c r="E22" i="88"/>
  <c r="F22" i="88"/>
  <c r="H21" i="45"/>
  <c r="G6" i="90"/>
  <c r="M19" i="45"/>
  <c r="D21" i="45"/>
  <c r="I21" i="45" s="1"/>
  <c r="L19" i="45"/>
  <c r="F20" i="14"/>
  <c r="C13" i="29"/>
  <c r="C19" i="29" s="1"/>
  <c r="F19" i="29" s="1"/>
  <c r="D29" i="90"/>
  <c r="F14" i="92"/>
  <c r="E14" i="92"/>
  <c r="G7" i="90" l="1"/>
  <c r="F7" i="90"/>
  <c r="D12" i="88"/>
  <c r="F24" i="90"/>
  <c r="D12" i="89"/>
  <c r="E12" i="89" s="1"/>
  <c r="D14" i="90"/>
  <c r="F13" i="29"/>
  <c r="D14" i="89"/>
  <c r="D14" i="88"/>
  <c r="F29" i="90"/>
  <c r="I29" i="90"/>
  <c r="C17" i="88"/>
  <c r="G29" i="90"/>
  <c r="C17" i="89"/>
  <c r="I31" i="90"/>
  <c r="G31" i="90"/>
  <c r="C19" i="89"/>
  <c r="F31" i="90"/>
  <c r="C19" i="88"/>
  <c r="E13" i="88"/>
  <c r="E19" i="29"/>
  <c r="F17" i="92"/>
  <c r="D32" i="90"/>
  <c r="E17" i="92"/>
  <c r="M21" i="45"/>
  <c r="L21" i="45"/>
  <c r="C12" i="92"/>
  <c r="E13" i="89"/>
  <c r="F14" i="90"/>
  <c r="E5" i="90"/>
  <c r="C12" i="89"/>
  <c r="F12" i="89" s="1"/>
  <c r="G24" i="90"/>
  <c r="C12" i="88"/>
  <c r="F12" i="88" s="1"/>
  <c r="F11" i="92"/>
  <c r="D26" i="90"/>
  <c r="E16" i="88"/>
  <c r="E13" i="29"/>
  <c r="J21" i="45"/>
  <c r="D12" i="92"/>
  <c r="G14" i="90" l="1"/>
  <c r="D5" i="90"/>
  <c r="F5" i="90"/>
  <c r="D6" i="88"/>
  <c r="D6" i="89"/>
  <c r="C14" i="89"/>
  <c r="F14" i="89" s="1"/>
  <c r="G26" i="90"/>
  <c r="C14" i="88"/>
  <c r="F14" i="88" s="1"/>
  <c r="F17" i="88"/>
  <c r="E17" i="88"/>
  <c r="F17" i="89"/>
  <c r="E17" i="89"/>
  <c r="F19" i="88"/>
  <c r="E19" i="88"/>
  <c r="E12" i="88"/>
  <c r="D27" i="90"/>
  <c r="F12" i="92"/>
  <c r="C23" i="92"/>
  <c r="F26" i="90"/>
  <c r="E12" i="92"/>
  <c r="E27" i="90"/>
  <c r="D23" i="92"/>
  <c r="E23" i="92" s="1"/>
  <c r="D19" i="90"/>
  <c r="E14" i="88"/>
  <c r="F19" i="89"/>
  <c r="E19" i="89"/>
  <c r="G32" i="90"/>
  <c r="C20" i="89"/>
  <c r="I32" i="90"/>
  <c r="C20" i="88"/>
  <c r="F32" i="90"/>
  <c r="F20" i="88" l="1"/>
  <c r="E20" i="88"/>
  <c r="F27" i="90"/>
  <c r="D15" i="89"/>
  <c r="D15" i="88"/>
  <c r="E15" i="88" s="1"/>
  <c r="E19" i="90"/>
  <c r="E6" i="89"/>
  <c r="C7" i="89"/>
  <c r="C7" i="88"/>
  <c r="F20" i="89"/>
  <c r="E20" i="89"/>
  <c r="F23" i="92"/>
  <c r="G5" i="90"/>
  <c r="D38" i="90"/>
  <c r="C6" i="88"/>
  <c r="C6" i="89"/>
  <c r="E6" i="88"/>
  <c r="E14" i="89"/>
  <c r="I27" i="90"/>
  <c r="G27" i="90"/>
  <c r="C15" i="89"/>
  <c r="F15" i="89" s="1"/>
  <c r="C15" i="88"/>
  <c r="F19" i="90" l="1"/>
  <c r="D7" i="89"/>
  <c r="D7" i="88"/>
  <c r="E38" i="90"/>
  <c r="E15" i="89"/>
  <c r="I38" i="90"/>
  <c r="G38" i="90"/>
  <c r="D64" i="90"/>
  <c r="C26" i="89"/>
  <c r="F6" i="89"/>
  <c r="F7" i="89"/>
  <c r="F15" i="88"/>
  <c r="C26" i="88"/>
  <c r="F6" i="88"/>
  <c r="G19" i="90"/>
  <c r="E7" i="88" l="1"/>
  <c r="D26" i="88"/>
  <c r="D30" i="88" s="1"/>
  <c r="C30" i="89"/>
  <c r="E7" i="89"/>
  <c r="D26" i="89"/>
  <c r="E64" i="90"/>
  <c r="F64" i="90" s="1"/>
  <c r="F38" i="90"/>
  <c r="F7" i="88"/>
  <c r="E26" i="89" l="1"/>
  <c r="E26" i="88" s="1"/>
  <c r="D30" i="89"/>
  <c r="E30" i="89" s="1"/>
  <c r="E30" i="88" s="1"/>
  <c r="C30" i="88"/>
  <c r="F30" i="89"/>
  <c r="F30" i="88" s="1"/>
  <c r="G64" i="90"/>
  <c r="F26" i="89"/>
  <c r="F26" i="8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05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B4" authorId="0" shapeId="0" xr:uid="{00000000-0006-0000-11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E4" authorId="0" shapeId="0" xr:uid="{00000000-0006-0000-11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评估基准日余额的初始发生时间，xxxx年xx月</t>
        </r>
      </text>
    </comment>
    <comment ref="F4" authorId="0" shapeId="0" xr:uid="{00000000-0006-0000-11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按照发生时间加一个月</t>
        </r>
      </text>
    </comment>
    <comment ref="U4" authorId="1" shapeId="0" xr:uid="{00000000-0006-0000-1100-000004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V4" authorId="1" shapeId="0" xr:uid="{00000000-0006-0000-1100-000005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B4" authorId="0" shapeId="0" xr:uid="{00000000-0006-0000-12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C4" authorId="0" shapeId="0" xr:uid="{00000000-0006-0000-12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包括关联公司和职工</t>
        </r>
      </text>
    </comment>
    <comment ref="E4" authorId="0" shapeId="0" xr:uid="{00000000-0006-0000-12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评估基准日余额的初始发生时间，xxxx年xx月</t>
        </r>
      </text>
    </comment>
    <comment ref="F4" authorId="0" shapeId="0" xr:uid="{00000000-0006-0000-1200-000004000000}">
      <text>
        <r>
          <rPr>
            <sz val="9"/>
            <rFont val="宋体"/>
            <family val="3"/>
            <charset val="134"/>
          </rPr>
          <t>ZXDH</t>
        </r>
        <r>
          <rPr>
            <b/>
            <sz val="9"/>
            <rFont val="宋体"/>
            <family val="3"/>
            <charset val="134"/>
          </rPr>
          <t>:</t>
        </r>
        <r>
          <rPr>
            <sz val="9"/>
            <rFont val="宋体"/>
            <family val="3"/>
            <charset val="134"/>
          </rPr>
          <t xml:space="preserve">
按照发生时间加一个月</t>
        </r>
      </text>
    </comment>
    <comment ref="T4" authorId="1" shapeId="0" xr:uid="{00000000-0006-0000-1200-000005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U4" authorId="1" shapeId="0" xr:uid="{00000000-0006-0000-1200-000006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D4" authorId="0" shapeId="0" xr:uid="{00000000-0006-0000-15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M4" authorId="0" shapeId="0" xr:uid="{00000000-0006-0000-1500-000002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评估基准日至之前最后一次出库日期的月数</t>
        </r>
      </text>
    </comment>
    <comment ref="S4" authorId="1" shapeId="0" xr:uid="{00000000-0006-0000-1500-000003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T4" authorId="1" shapeId="0" xr:uid="{00000000-0006-0000-1500-000004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00000000-0006-0000-1600-000001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用户</author>
    <author>张芳向 Netboy</author>
  </authors>
  <commentList>
    <comment ref="E4" authorId="0" shapeId="0" xr:uid="{00000000-0006-0000-1700-000001000000}">
      <text>
        <r>
          <rPr>
            <b/>
            <sz val="9"/>
            <rFont val="Tahoma"/>
            <family val="2"/>
          </rPr>
          <t>ZXDH: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评估基准日余额的初始发生时间，</t>
        </r>
        <r>
          <rPr>
            <sz val="9"/>
            <rFont val="Tahoma"/>
            <family val="2"/>
          </rPr>
          <t>xxxx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xx</t>
        </r>
        <r>
          <rPr>
            <sz val="9"/>
            <rFont val="宋体"/>
            <family val="3"/>
            <charset val="134"/>
          </rPr>
          <t>月</t>
        </r>
      </text>
    </comment>
    <comment ref="P4" authorId="1" shapeId="0" xr:uid="{00000000-0006-0000-1700-000002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Q4" authorId="1" shapeId="0" xr:uid="{00000000-0006-0000-1700-000003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D4" authorId="0" shapeId="0" xr:uid="{00000000-0006-0000-18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R4" authorId="1" shapeId="0" xr:uid="{00000000-0006-0000-1800-000002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S4" authorId="1" shapeId="0" xr:uid="{00000000-0006-0000-1800-000003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用户</author>
    <author>微软用户</author>
    <author>张芳向 Netboy</author>
  </authors>
  <commentList>
    <comment ref="D4" authorId="0" shapeId="0" xr:uid="{00000000-0006-0000-1900-000001000000}">
      <text>
        <r>
          <rPr>
            <b/>
            <sz val="9"/>
            <rFont val="Tahoma"/>
            <family val="2"/>
          </rPr>
          <t xml:space="preserve">Windows </t>
        </r>
        <r>
          <rPr>
            <b/>
            <sz val="9"/>
            <rFont val="宋体"/>
            <family val="3"/>
            <charset val="134"/>
          </rPr>
          <t>用户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xxxx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xx</t>
        </r>
        <r>
          <rPr>
            <sz val="9"/>
            <rFont val="宋体"/>
            <family val="3"/>
            <charset val="134"/>
          </rPr>
          <t>月</t>
        </r>
      </text>
    </comment>
    <comment ref="M4" authorId="1" shapeId="0" xr:uid="{00000000-0006-0000-1900-000002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评估基准日至之前最后一次出库日期的月数</t>
        </r>
      </text>
    </comment>
    <comment ref="R4" authorId="2" shapeId="0" xr:uid="{00000000-0006-0000-1900-000003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S4" authorId="2" shapeId="0" xr:uid="{00000000-0006-0000-1900-000004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F4" authorId="0" shapeId="0" xr:uid="{00000000-0006-0000-1A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微软用户</author>
    <author>王沙沙</author>
    <author>FtpDown</author>
    <author>张芳向 Netboy</author>
  </authors>
  <commentList>
    <comment ref="B4" authorId="0" shapeId="0" xr:uid="{00000000-0006-0000-1B00-000001000000}">
      <text>
        <r>
          <rPr>
            <b/>
            <sz val="9"/>
            <rFont val="Tahoma"/>
            <family val="2"/>
          </rPr>
          <t>ZXDH: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注明：楼号及房号</t>
        </r>
      </text>
    </comment>
    <comment ref="H4" authorId="0" shapeId="0" xr:uid="{00000000-0006-0000-1B00-000002000000}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例如：东向西第</t>
        </r>
        <r>
          <rPr>
            <sz val="9"/>
            <rFont val="Tahoma"/>
            <family val="2"/>
          </rPr>
          <t>4</t>
        </r>
        <r>
          <rPr>
            <sz val="9"/>
            <rFont val="宋体"/>
            <family val="3"/>
            <charset val="134"/>
          </rPr>
          <t>单元</t>
        </r>
      </text>
    </comment>
    <comment ref="J4" authorId="1" shapeId="0" xr:uid="{00000000-0006-0000-1B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或者出版时间填写xxxx年xx月</t>
        </r>
      </text>
    </comment>
    <comment ref="S4" authorId="1" shapeId="0" xr:uid="{00000000-0006-0000-1B00-000004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评估基准日至之前最后一次出库日期的月数</t>
        </r>
      </text>
    </comment>
    <comment ref="U4" authorId="2" shapeId="0" xr:uid="{00000000-0006-0000-1B00-000005000000}">
      <text>
        <r>
          <rPr>
            <sz val="9"/>
            <rFont val="宋体"/>
            <family val="3"/>
            <charset val="134"/>
          </rPr>
          <t>销售状态：正常、畅销、滞销</t>
        </r>
      </text>
    </comment>
    <comment ref="Y4" authorId="3" shapeId="0" xr:uid="{00000000-0006-0000-1B00-000006000000}">
      <text>
        <r>
          <rPr>
            <b/>
            <sz val="9"/>
            <rFont val="宋体"/>
            <family val="3"/>
            <charset val="134"/>
          </rPr>
          <t>FtpDown:</t>
        </r>
        <r>
          <rPr>
            <sz val="9"/>
            <rFont val="宋体"/>
            <family val="3"/>
            <charset val="134"/>
          </rPr>
          <t xml:space="preserve">
畅销、正常、积压、长期积压，图书出版超过5年、电子音像超过2年需单独标注</t>
        </r>
      </text>
    </comment>
    <comment ref="AB4" authorId="4" shapeId="0" xr:uid="{00000000-0006-0000-1B00-000007000000}">
      <text>
        <r>
          <rPr>
            <b/>
            <sz val="9"/>
            <rFont val="宋体"/>
            <family val="3"/>
            <charset val="134"/>
          </rPr>
          <t>张芳向 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AC4" authorId="4" shapeId="0" xr:uid="{00000000-0006-0000-1B00-000008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微软用户</author>
    <author>张芳向 Netboy</author>
  </authors>
  <commentList>
    <comment ref="D4" authorId="0" shapeId="0" xr:uid="{00000000-0006-0000-1D00-000001000000}">
      <text>
        <r>
          <rPr>
            <b/>
            <sz val="9"/>
            <rFont val="Tahoma"/>
            <family val="2"/>
          </rPr>
          <t>ZXDH: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商业建筑、写字楼、住宅、市政道路、小区道路、附注设施、绿化、其他</t>
        </r>
      </text>
    </comment>
    <comment ref="E4" authorId="1" shapeId="0" xr:uid="{00000000-0006-0000-1D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S4" authorId="1" shapeId="0" xr:uid="{00000000-0006-0000-1D00-000003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按照产品实际从初始投入至完工日期以月为单位计量</t>
        </r>
      </text>
    </comment>
    <comment ref="T4" authorId="1" shapeId="0" xr:uid="{00000000-0006-0000-1D00-000004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按照产品实际从初始投入至评估基准日的月数</t>
        </r>
      </text>
    </comment>
    <comment ref="Z4" authorId="2" shapeId="0" xr:uid="{00000000-0006-0000-1D00-000005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AA4" authorId="2" shapeId="0" xr:uid="{00000000-0006-0000-1D00-000006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C4" authorId="0" shapeId="0" xr:uid="{00000000-0006-0000-07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完整账号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00000000-0006-0000-1E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E4" authorId="0" shapeId="0" xr:uid="{00000000-0006-0000-1E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D4" authorId="0" shapeId="0" xr:uid="{00000000-0006-0000-1F00-000001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E4" authorId="0" shapeId="0" xr:uid="{00000000-0006-0000-1F00-000002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  <comment ref="F4" authorId="0" shapeId="0" xr:uid="{00000000-0006-0000-1F00-000003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  <comment ref="T4" authorId="1" shapeId="0" xr:uid="{00000000-0006-0000-1F00-000004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U4" authorId="1" shapeId="0" xr:uid="{00000000-0006-0000-1F00-000005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D4" authorId="0" shapeId="0" xr:uid="{00000000-0006-0000-20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  <comment ref="R4" authorId="1" shapeId="0" xr:uid="{00000000-0006-0000-2000-000002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S4" authorId="1" shapeId="0" xr:uid="{00000000-0006-0000-2000-000003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D4" authorId="0" shapeId="0" xr:uid="{00000000-0006-0000-21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E4" authorId="0" shapeId="0" xr:uid="{00000000-0006-0000-2100-000002000000}">
      <text>
        <r>
          <rPr>
            <b/>
            <sz val="9"/>
            <rFont val="Tahoma"/>
            <family val="2"/>
          </rPr>
          <t>ZXDH: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填写</t>
        </r>
        <r>
          <rPr>
            <sz val="9"/>
            <rFont val="Tahoma"/>
            <family val="2"/>
          </rPr>
          <t>xxxx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xx</t>
        </r>
        <r>
          <rPr>
            <sz val="9"/>
            <rFont val="宋体"/>
            <family val="3"/>
            <charset val="134"/>
          </rPr>
          <t>月</t>
        </r>
        <r>
          <rPr>
            <sz val="9"/>
            <rFont val="Tahoma"/>
            <family val="2"/>
          </rPr>
          <t>xx</t>
        </r>
        <r>
          <rPr>
            <sz val="9"/>
            <rFont val="宋体"/>
            <family val="3"/>
            <charset val="134"/>
          </rPr>
          <t>日</t>
        </r>
      </text>
    </comment>
    <comment ref="S4" authorId="1" shapeId="0" xr:uid="{00000000-0006-0000-2100-000003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T4" authorId="1" shapeId="0" xr:uid="{00000000-0006-0000-2100-000004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D4" authorId="0" shapeId="0" xr:uid="{00000000-0006-0000-22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E4" authorId="0" shapeId="0" xr:uid="{00000000-0006-0000-2200-000002000000}">
      <text>
        <r>
          <rPr>
            <b/>
            <sz val="9"/>
            <rFont val="Tahoma"/>
            <family val="2"/>
          </rPr>
          <t>ZXDH: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填写</t>
        </r>
        <r>
          <rPr>
            <sz val="9"/>
            <rFont val="Tahoma"/>
            <family val="2"/>
          </rPr>
          <t>xxxx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xx</t>
        </r>
        <r>
          <rPr>
            <sz val="9"/>
            <rFont val="宋体"/>
            <family val="3"/>
            <charset val="134"/>
          </rPr>
          <t>月</t>
        </r>
        <r>
          <rPr>
            <sz val="9"/>
            <rFont val="Tahoma"/>
            <family val="2"/>
          </rPr>
          <t>xx</t>
        </r>
        <r>
          <rPr>
            <sz val="9"/>
            <rFont val="宋体"/>
            <family val="3"/>
            <charset val="134"/>
          </rPr>
          <t>日</t>
        </r>
      </text>
    </comment>
    <comment ref="S4" authorId="1" shapeId="0" xr:uid="{00000000-0006-0000-2200-000003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T4" authorId="1" shapeId="0" xr:uid="{00000000-0006-0000-2200-000004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1" authorId="0" shapeId="0" xr:uid="{00000000-0006-0000-2500-000001000000}">
      <text>
        <r>
          <rPr>
            <b/>
            <sz val="9"/>
            <rFont val="宋体"/>
            <family val="3"/>
            <charset val="134"/>
          </rPr>
          <t>微软用户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此表应根据科目内容补充申报表的项目内容</t>
        </r>
      </text>
    </comment>
    <comment ref="B4" authorId="0" shapeId="0" xr:uid="{00000000-0006-0000-25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C4" authorId="0" shapeId="0" xr:uid="{00000000-0006-0000-25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Windows 用户</author>
  </authors>
  <commentList>
    <comment ref="B4" authorId="0" shapeId="0" xr:uid="{00000000-0006-0000-26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C4" authorId="0" shapeId="0" xr:uid="{00000000-0006-0000-26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D4" authorId="0" shapeId="0" xr:uid="{00000000-0006-0000-26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E4" authorId="1" shapeId="0" xr:uid="{00000000-0006-0000-2600-000004000000}">
      <text>
        <r>
          <rPr>
            <b/>
            <sz val="9"/>
            <rFont val="Tahoma"/>
            <family val="2"/>
          </rPr>
          <t>ZXDH: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按月计算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ZYF</author>
  </authors>
  <commentList>
    <comment ref="D12" authorId="0" shapeId="0" xr:uid="{00000000-0006-0000-2700-000001000000}">
      <text>
        <r>
          <rPr>
            <b/>
            <sz val="9"/>
            <rFont val="宋体"/>
            <family val="3"/>
            <charset val="134"/>
          </rPr>
          <t>ZYF:</t>
        </r>
        <r>
          <rPr>
            <sz val="9"/>
            <rFont val="宋体"/>
            <family val="3"/>
            <charset val="134"/>
          </rPr>
          <t xml:space="preserve">
汇总链接已更新为扣除拆除费用后的评估价值汇总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yzl</author>
    <author>user</author>
  </authors>
  <commentList>
    <comment ref="B4" authorId="0" shapeId="0" xr:uid="{00000000-0006-0000-2900-000001000000}">
      <text>
        <r>
          <rPr>
            <sz val="9"/>
            <rFont val="宋体"/>
            <family val="3"/>
            <charset val="134"/>
          </rPr>
          <t>ZXDH:
请写单位全称</t>
        </r>
      </text>
    </comment>
    <comment ref="D4" authorId="1" shapeId="0" xr:uid="{00000000-0006-0000-2900-000002000000}">
      <text>
        <r>
          <rPr>
            <sz val="9"/>
            <rFont val="宋体"/>
            <family val="3"/>
            <charset val="134"/>
          </rPr>
          <t>ZXDH:
按XXXX-XX-XX，日期格式填写。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B4" authorId="0" shapeId="0" xr:uid="{00000000-0006-0000-2A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D4" authorId="0" shapeId="0" xr:uid="{00000000-0006-0000-2A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E4" authorId="0" shapeId="0" xr:uid="{00000000-0006-0000-2A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F4" authorId="0" shapeId="0" xr:uid="{00000000-0006-0000-2A00-000004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按照约定回款时间至评估基准日的月数再加一个月</t>
        </r>
      </text>
    </comment>
    <comment ref="M4" authorId="1" shapeId="0" xr:uid="{00000000-0006-0000-2A00-000005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N4" authorId="1" shapeId="0" xr:uid="{00000000-0006-0000-2A00-000006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08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B4" authorId="0" shapeId="0" xr:uid="{00000000-0006-0000-2B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C4" authorId="0" shapeId="0" xr:uid="{00000000-0006-0000-2B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M4" authorId="1" shapeId="0" xr:uid="{00000000-0006-0000-2B00-000003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N4" authorId="1" shapeId="0" xr:uid="{00000000-0006-0000-2B00-000004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4" authorId="0" shapeId="0" xr:uid="{00000000-0006-0000-2D00-000001000000}">
      <text>
        <r>
          <rPr>
            <sz val="9"/>
            <rFont val="宋体"/>
            <family val="3"/>
            <charset val="134"/>
          </rPr>
          <t>ZXDH:
填写全称</t>
        </r>
      </text>
    </comment>
    <comment ref="C4" authorId="0" shapeId="0" xr:uid="{00000000-0006-0000-2D00-000002000000}">
      <text>
        <r>
          <rPr>
            <sz val="9"/>
            <rFont val="宋体"/>
            <family val="3"/>
            <charset val="134"/>
          </rPr>
          <t>ZXDH:
指国家股、法人股、流通股等</t>
        </r>
      </text>
    </comment>
    <comment ref="E4" authorId="0" shapeId="0" xr:uid="{00000000-0006-0000-2D00-000003000000}">
      <text>
        <r>
          <rPr>
            <sz val="9"/>
            <rFont val="宋体"/>
            <family val="3"/>
            <charset val="134"/>
          </rPr>
          <t>ZXDH:
指购买日或以其他方式（如非货币性交易换入、以债权换入等）取得股权的协议转让日</t>
        </r>
      </text>
    </comment>
    <comment ref="F4" authorId="0" shapeId="0" xr:uid="{00000000-0006-0000-2D00-000004000000}">
      <text>
        <r>
          <rPr>
            <sz val="9"/>
            <rFont val="宋体"/>
            <family val="3"/>
            <charset val="134"/>
          </rPr>
          <t>ZXDH:
与股权证一致</t>
        </r>
      </text>
    </comment>
    <comment ref="G4" authorId="0" shapeId="0" xr:uid="{00000000-0006-0000-2D00-000005000000}">
      <text>
        <r>
          <rPr>
            <sz val="9"/>
            <rFont val="宋体"/>
            <family val="3"/>
            <charset val="134"/>
          </rPr>
          <t>ZXDH:
与股权证一致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yzl</author>
  </authors>
  <commentList>
    <comment ref="B4" authorId="0" shapeId="0" xr:uid="{00000000-0006-0000-2F00-000001000000}">
      <text>
        <r>
          <rPr>
            <sz val="9"/>
            <rFont val="宋体"/>
            <family val="3"/>
            <charset val="134"/>
          </rPr>
          <t>ZXDH:
请写单位全称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O4" authorId="0" shapeId="0" xr:uid="{00000000-0006-0000-3100-000001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Q4" authorId="0" shapeId="0" xr:uid="{00000000-0006-0000-3100-000002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体积、面积、长度</t>
        </r>
      </text>
    </comment>
    <comment ref="AD5" authorId="1" shapeId="0" xr:uid="{00000000-0006-0000-3100-000003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AE5" authorId="1" shapeId="0" xr:uid="{00000000-0006-0000-3100-000004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00000000-0006-0000-32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00000000-0006-0000-33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ZYF</author>
  </authors>
  <commentList>
    <comment ref="G4" authorId="0" shapeId="0" xr:uid="{00000000-0006-0000-3400-000001000000}">
      <text>
        <r>
          <rPr>
            <b/>
            <sz val="9"/>
            <rFont val="宋体"/>
            <family val="3"/>
            <charset val="134"/>
          </rPr>
          <t>ZYF:</t>
        </r>
        <r>
          <rPr>
            <sz val="9"/>
            <rFont val="宋体"/>
            <family val="3"/>
            <charset val="134"/>
          </rPr>
          <t xml:space="preserve">
扣除拆除费用后的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用户</author>
    <author>微软用户</author>
    <author>张芳向 Netboy</author>
  </authors>
  <commentList>
    <comment ref="D4" authorId="0" shapeId="0" xr:uid="{00000000-0006-0000-3500-000001000000}">
      <text>
        <r>
          <rPr>
            <b/>
            <sz val="9"/>
            <rFont val="Tahoma"/>
            <family val="2"/>
          </rPr>
          <t>ZXDH: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详细地址</t>
        </r>
      </text>
    </comment>
    <comment ref="G4" authorId="1" shapeId="0" xr:uid="{00000000-0006-0000-35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AE5" authorId="2" shapeId="0" xr:uid="{00000000-0006-0000-3500-000003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AF5" authorId="2" shapeId="0" xr:uid="{00000000-0006-0000-3500-000004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J4" authorId="0" shapeId="0" xr:uid="{00000000-0006-0000-36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体积、面积、长度</t>
        </r>
      </text>
    </comment>
    <comment ref="K4" authorId="0" shapeId="0" xr:uid="{00000000-0006-0000-36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W5" authorId="1" shapeId="0" xr:uid="{00000000-0006-0000-3600-000003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X5" authorId="1" shapeId="0" xr:uid="{00000000-0006-0000-3600-000004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G4" authorId="0" shapeId="0" xr:uid="{00000000-0006-0000-3700-000001000000}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斜长即是井筒、巷道、硐室的底距地面的斜长（米）即该等项目服务于那个煤层。</t>
        </r>
      </text>
    </comment>
    <comment ref="AJ4" authorId="0" shapeId="0" xr:uid="{00000000-0006-0000-37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AK4" authorId="0" shapeId="0" xr:uid="{00000000-0006-0000-37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BB7" authorId="1" shapeId="0" xr:uid="{00000000-0006-0000-3700-000004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BC7" authorId="1" shapeId="0" xr:uid="{00000000-0006-0000-3700-000005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0A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D4" authorId="0" shapeId="0" xr:uid="{00000000-0006-0000-0A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用户</author>
    <author>微软用户</author>
    <author>张芳向 Netboy</author>
  </authors>
  <commentList>
    <comment ref="C4" authorId="0" shapeId="0" xr:uid="{00000000-0006-0000-3800-000001000000}">
      <text>
        <r>
          <rPr>
            <b/>
            <sz val="9"/>
            <rFont val="Tahoma"/>
            <family val="2"/>
          </rPr>
          <t>ZXDH: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详细地址</t>
        </r>
      </text>
    </comment>
    <comment ref="E4" authorId="1" shapeId="0" xr:uid="{00000000-0006-0000-38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L4" authorId="1" shapeId="0" xr:uid="{00000000-0006-0000-38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体积、面积、长度</t>
        </r>
      </text>
    </comment>
    <comment ref="X5" authorId="2" shapeId="0" xr:uid="{00000000-0006-0000-3800-000004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Y5" authorId="2" shapeId="0" xr:uid="{00000000-0006-0000-3800-000005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E4" authorId="0" shapeId="0" xr:uid="{00000000-0006-0000-3900-000001000000}">
      <text>
        <r>
          <rPr>
            <b/>
            <sz val="9"/>
            <rFont val="宋体"/>
            <family val="3"/>
            <charset val="134"/>
          </rPr>
          <t>ZXDH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H4" authorId="0" shapeId="0" xr:uid="{00000000-0006-0000-39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I4" authorId="0" shapeId="0" xr:uid="{00000000-0006-0000-39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U5" authorId="1" shapeId="0" xr:uid="{00000000-0006-0000-3900-000004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V5" authorId="1" shapeId="0" xr:uid="{00000000-0006-0000-3900-000005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E4" authorId="0" shapeId="0" xr:uid="{00000000-0006-0000-3A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H4" authorId="0" shapeId="0" xr:uid="{00000000-0006-0000-3A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I4" authorId="0" shapeId="0" xr:uid="{00000000-0006-0000-3A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V5" authorId="1" shapeId="0" xr:uid="{00000000-0006-0000-3A00-000004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W5" authorId="1" shapeId="0" xr:uid="{00000000-0006-0000-3A00-000005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E4" authorId="0" shapeId="0" xr:uid="{00000000-0006-0000-3B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H4" authorId="0" shapeId="0" xr:uid="{00000000-0006-0000-3B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I4" authorId="0" shapeId="0" xr:uid="{00000000-0006-0000-3B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T5" authorId="1" shapeId="0" xr:uid="{00000000-0006-0000-3B00-000004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U5" authorId="1" shapeId="0" xr:uid="{00000000-0006-0000-3B00-000005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00000000-0006-0000-3D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实际开工日期，xxxx年xx月xx日</t>
        </r>
      </text>
    </comment>
    <comment ref="E4" authorId="0" shapeId="0" xr:uid="{00000000-0006-0000-3D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按照工程施工合同或者可研报告、初设报告的时间；xxxx年xx月xx日</t>
        </r>
      </text>
    </comment>
    <comment ref="F4" authorId="0" shapeId="0" xr:uid="{00000000-0006-0000-3D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按照工程进度表由工程监理人员确定的进度填写</t>
        </r>
      </text>
    </comment>
    <comment ref="G4" authorId="0" shapeId="0" xr:uid="{00000000-0006-0000-3D00-000004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账面实际付款占工程全部价款的比例。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C4" authorId="0" shapeId="0" xr:uid="{00000000-0006-0000-3E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实际开工日期，xxxx年xx月xx日</t>
        </r>
      </text>
    </comment>
    <comment ref="E4" authorId="0" shapeId="0" xr:uid="{00000000-0006-0000-3E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按照工程施工合同或者可研报告、初设报告的时间；xxxx年xx月xx日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B4" authorId="0" shapeId="0" xr:uid="{00000000-0006-0000-40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F4" authorId="0" shapeId="0" xr:uid="{00000000-0006-0000-40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L4" authorId="1" shapeId="0" xr:uid="{00000000-0006-0000-4000-000003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M4" authorId="1" shapeId="0" xr:uid="{00000000-0006-0000-4000-000004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G4" authorId="0" shapeId="0" xr:uid="{00000000-0006-0000-41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M4" authorId="1" shapeId="0" xr:uid="{00000000-0006-0000-4100-000002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N4" authorId="1" shapeId="0" xr:uid="{00000000-0006-0000-4100-000003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H4" authorId="0" shapeId="0" xr:uid="{00000000-0006-0000-42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N4" authorId="1" shapeId="0" xr:uid="{00000000-0006-0000-4200-000002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O4" authorId="1" shapeId="0" xr:uid="{00000000-0006-0000-4200-000003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E4" authorId="0" shapeId="0" xr:uid="{00000000-0006-0000-43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K4" authorId="1" shapeId="0" xr:uid="{00000000-0006-0000-4300-000002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L4" authorId="1" shapeId="0" xr:uid="{00000000-0006-0000-4300-000003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0B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D4" authorId="0" shapeId="0" xr:uid="{00000000-0006-0000-0B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  <comment ref="E4" authorId="0" shapeId="0" xr:uid="{00000000-0006-0000-0B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E4" authorId="0" shapeId="0" xr:uid="{00000000-0006-0000-44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ThinkPad</author>
  </authors>
  <commentList>
    <comment ref="J6" authorId="0" shapeId="0" xr:uid="{00000000-0006-0000-46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  <comment ref="J7" authorId="0" shapeId="0" xr:uid="{00000000-0006-0000-4600-000002000000}">
      <text>
        <r>
          <rPr>
            <b/>
            <sz val="9"/>
            <rFont val="宋体"/>
            <family val="3"/>
            <charset val="134"/>
          </rPr>
          <t>ThinkPad: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  <comment ref="J8" authorId="0" shapeId="0" xr:uid="{00000000-0006-0000-4600-000003000000}">
      <text>
        <r>
          <rPr>
            <b/>
            <sz val="9"/>
            <rFont val="宋体"/>
            <family val="3"/>
            <charset val="134"/>
          </rPr>
          <t>ThinkPad: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  <comment ref="J9" authorId="0" shapeId="0" xr:uid="{00000000-0006-0000-4600-000004000000}">
      <text>
        <r>
          <rPr>
            <b/>
            <sz val="9"/>
            <rFont val="宋体"/>
            <family val="3"/>
            <charset val="134"/>
          </rPr>
          <t>ThinkPad: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  <comment ref="J10" authorId="0" shapeId="0" xr:uid="{00000000-0006-0000-4600-000005000000}">
      <text>
        <r>
          <rPr>
            <b/>
            <sz val="9"/>
            <rFont val="宋体"/>
            <family val="3"/>
            <charset val="134"/>
          </rPr>
          <t>ThinkPad: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  <comment ref="J11" authorId="0" shapeId="0" xr:uid="{00000000-0006-0000-4600-000006000000}">
      <text>
        <r>
          <rPr>
            <b/>
            <sz val="9"/>
            <rFont val="宋体"/>
            <family val="3"/>
            <charset val="134"/>
          </rPr>
          <t>ThinkPad: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  <comment ref="J12" authorId="0" shapeId="0" xr:uid="{00000000-0006-0000-4600-000007000000}">
      <text>
        <r>
          <rPr>
            <b/>
            <sz val="9"/>
            <rFont val="宋体"/>
            <family val="3"/>
            <charset val="134"/>
          </rPr>
          <t>ThinkPad: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  <comment ref="J13" authorId="0" shapeId="0" xr:uid="{00000000-0006-0000-4600-000008000000}">
      <text>
        <r>
          <rPr>
            <b/>
            <sz val="9"/>
            <rFont val="宋体"/>
            <family val="3"/>
            <charset val="134"/>
          </rPr>
          <t>ThinkPad: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  <comment ref="J14" authorId="0" shapeId="0" xr:uid="{00000000-0006-0000-4600-000009000000}">
      <text>
        <r>
          <rPr>
            <b/>
            <sz val="9"/>
            <rFont val="宋体"/>
            <family val="3"/>
            <charset val="134"/>
          </rPr>
          <t>ThinkPad: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  <comment ref="J15" authorId="0" shapeId="0" xr:uid="{00000000-0006-0000-4600-00000A000000}">
      <text>
        <r>
          <rPr>
            <b/>
            <sz val="9"/>
            <rFont val="宋体"/>
            <family val="3"/>
            <charset val="134"/>
          </rPr>
          <t>ThinkPad:</t>
        </r>
        <r>
          <rPr>
            <sz val="9"/>
            <rFont val="宋体"/>
            <family val="3"/>
            <charset val="134"/>
          </rPr>
          <t xml:space="preserve">
日期从租赁开始****年**月**日，到****年**月**日。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00000000-0006-0000-48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00000000-0006-0000-49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用户</author>
    <author>微软用户</author>
  </authors>
  <commentList>
    <comment ref="C4" authorId="0" shapeId="0" xr:uid="{00000000-0006-0000-4A00-000001000000}">
      <text>
        <r>
          <rPr>
            <b/>
            <sz val="9"/>
            <rFont val="宋体"/>
            <family val="3"/>
            <charset val="134"/>
          </rPr>
          <t>ZXDH</t>
        </r>
        <r>
          <rPr>
            <sz val="1"/>
            <color indexed="0"/>
            <rFont val="宋体"/>
            <family val="3"/>
            <charset val="134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主要配置</t>
        </r>
      </text>
    </comment>
    <comment ref="E4" authorId="1" shapeId="0" xr:uid="{00000000-0006-0000-4A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I4" authorId="0" shapeId="0" xr:uid="{00000000-0006-0000-4A00-000003000000}">
      <text>
        <r>
          <rPr>
            <b/>
            <sz val="9"/>
            <rFont val="Tahoma"/>
            <family val="2"/>
          </rPr>
          <t xml:space="preserve">Windows </t>
        </r>
        <r>
          <rPr>
            <b/>
            <sz val="9"/>
            <rFont val="宋体"/>
            <family val="3"/>
            <charset val="134"/>
          </rPr>
          <t>用户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软件不适用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张芳向 Netboy</author>
  </authors>
  <commentList>
    <comment ref="J4" authorId="0" shapeId="0" xr:uid="{00000000-0006-0000-4B00-000001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K4" authorId="0" shapeId="0" xr:uid="{00000000-0006-0000-4B00-000002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D4" authorId="0" shapeId="0" xr:uid="{00000000-0006-0000-4C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K4" authorId="1" shapeId="0" xr:uid="{00000000-0006-0000-4C00-000002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L4" authorId="1" shapeId="0" xr:uid="{00000000-0006-0000-4C00-000003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C4" authorId="0" shapeId="0" xr:uid="{00000000-0006-0000-4D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L4" authorId="1" shapeId="0" xr:uid="{00000000-0006-0000-4D00-000002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M4" authorId="1" shapeId="0" xr:uid="{00000000-0006-0000-4D00-000003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C4" authorId="0" shapeId="0" xr:uid="{00000000-0006-0000-4F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K4" authorId="1" shapeId="0" xr:uid="{00000000-0006-0000-4F00-000002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L4" authorId="1" shapeId="0" xr:uid="{00000000-0006-0000-4F00-000003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51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C4" authorId="0" shapeId="0" xr:uid="{00000000-0006-0000-51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  <comment ref="D4" authorId="0" shapeId="0" xr:uid="{00000000-0006-0000-51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0C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D4" authorId="0" shapeId="0" xr:uid="{00000000-0006-0000-0C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  <comment ref="E4" authorId="0" shapeId="0" xr:uid="{00000000-0006-0000-0C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52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D4" authorId="0" shapeId="0" xr:uid="{00000000-0006-0000-52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  <comment ref="E4" authorId="0" shapeId="0" xr:uid="{00000000-0006-0000-52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</commentList>
</comments>
</file>

<file path=xl/comments6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54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C4" authorId="0" shapeId="0" xr:uid="{00000000-0006-0000-54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  <comment ref="D4" authorId="0" shapeId="0" xr:uid="{00000000-0006-0000-54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</commentList>
</comments>
</file>

<file path=xl/comments6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59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</commentList>
</comments>
</file>

<file path=xl/comments6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5A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</commentList>
</comments>
</file>

<file path=xl/comments6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5C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</commentList>
</comments>
</file>

<file path=xl/comments6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5D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</commentList>
</comments>
</file>

<file path=xl/comments6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5F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</commentList>
</comments>
</file>

<file path=xl/comments6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60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4" authorId="0" shapeId="0" xr:uid="{00000000-0006-0000-0E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C4" authorId="0" shapeId="0" xr:uid="{00000000-0006-0000-0E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  <comment ref="D4" authorId="0" shapeId="0" xr:uid="{00000000-0006-0000-0E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xxxx年xx月xx日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B4" authorId="0" shapeId="0" xr:uid="{00000000-0006-0000-0F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E4" authorId="0" shapeId="0" xr:uid="{00000000-0006-0000-0F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评估基准日余额的初始发生时间，xxxx年xx月</t>
        </r>
      </text>
    </comment>
    <comment ref="F4" authorId="0" shapeId="0" xr:uid="{00000000-0006-0000-0F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按照发生时间加一个月</t>
        </r>
      </text>
    </comment>
    <comment ref="U4" authorId="1" shapeId="0" xr:uid="{00000000-0006-0000-0F00-000004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V4" authorId="1" shapeId="0" xr:uid="{00000000-0006-0000-0F00-000005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张芳向 Netboy</author>
  </authors>
  <commentList>
    <comment ref="B4" authorId="0" shapeId="0" xr:uid="{00000000-0006-0000-1000-000001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E4" authorId="0" shapeId="0" xr:uid="{00000000-0006-0000-1000-000002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评估基准日余额的初始发生时间，xxxx年xx月</t>
        </r>
      </text>
    </comment>
    <comment ref="F4" authorId="0" shapeId="0" xr:uid="{00000000-0006-0000-1000-00000300000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按照发生时间加一个月</t>
        </r>
      </text>
    </comment>
    <comment ref="Y4" authorId="1" shapeId="0" xr:uid="{00000000-0006-0000-1000-000004000000}">
      <text>
        <r>
          <rPr>
            <b/>
            <sz val="9"/>
            <rFont val="宋体"/>
            <family val="3"/>
            <charset val="134"/>
          </rPr>
          <t>Netboy:</t>
        </r>
        <r>
          <rPr>
            <sz val="9"/>
            <rFont val="宋体"/>
            <family val="3"/>
            <charset val="134"/>
          </rPr>
          <t xml:space="preserve">
填写毁损、盘亏、正常报废、款项不能收回等</t>
        </r>
      </text>
    </comment>
    <comment ref="Z4" authorId="1" shapeId="0" xr:uid="{00000000-0006-0000-1000-000005000000}">
      <text>
        <r>
          <rPr>
            <b/>
            <sz val="9"/>
            <rFont val="宋体"/>
            <family val="3"/>
            <charset val="134"/>
          </rPr>
          <t xml:space="preserve"> Netboy:</t>
        </r>
        <r>
          <rPr>
            <sz val="9"/>
            <rFont val="宋体"/>
            <family val="3"/>
            <charset val="134"/>
          </rPr>
          <t xml:space="preserve">
填写“符合申报条件的损失”或“预计损失”</t>
        </r>
      </text>
    </comment>
  </commentList>
</comments>
</file>

<file path=xl/sharedStrings.xml><?xml version="1.0" encoding="utf-8"?>
<sst xmlns="http://schemas.openxmlformats.org/spreadsheetml/2006/main" count="2957" uniqueCount="1316">
  <si>
    <r>
      <rPr>
        <b/>
        <sz val="12"/>
        <rFont val="宋体"/>
        <family val="3"/>
        <charset val="134"/>
      </rPr>
      <t>请按以下蓝色框内项目，填入以下黄色框内即可</t>
    </r>
  </si>
  <si>
    <t>产权持有人名称：</t>
  </si>
  <si>
    <t>毕节赛德水泥有限公司</t>
  </si>
  <si>
    <r>
      <rPr>
        <b/>
        <sz val="12"/>
        <rFont val="宋体"/>
        <family val="3"/>
        <charset val="134"/>
      </rPr>
      <t>评估基准日：</t>
    </r>
  </si>
  <si>
    <r>
      <rPr>
        <sz val="12"/>
        <rFont val="Arial Narrow"/>
        <family val="2"/>
      </rPr>
      <t>2022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>12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>31</t>
    </r>
    <r>
      <rPr>
        <sz val="12"/>
        <rFont val="宋体"/>
        <family val="3"/>
        <charset val="134"/>
      </rPr>
      <t>日</t>
    </r>
  </si>
  <si>
    <t>产权持有人填表人：</t>
  </si>
  <si>
    <t>刘竹</t>
  </si>
  <si>
    <r>
      <rPr>
        <b/>
        <sz val="12"/>
        <rFont val="宋体"/>
        <family val="3"/>
        <charset val="134"/>
      </rPr>
      <t>填表日期：</t>
    </r>
  </si>
  <si>
    <r>
      <rPr>
        <sz val="12"/>
        <rFont val="Arial Narrow"/>
        <family val="2"/>
      </rPr>
      <t>2023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>5</t>
    </r>
    <r>
      <rPr>
        <sz val="12"/>
        <rFont val="宋体"/>
        <family val="3"/>
        <charset val="134"/>
      </rPr>
      <t>月5日</t>
    </r>
  </si>
  <si>
    <r>
      <rPr>
        <b/>
        <sz val="12"/>
        <rFont val="宋体"/>
        <family val="3"/>
        <charset val="134"/>
      </rPr>
      <t>评估人员：</t>
    </r>
  </si>
  <si>
    <t>蒋四明</t>
  </si>
  <si>
    <t>赵义峰</t>
  </si>
  <si>
    <r>
      <rPr>
        <b/>
        <i/>
        <u/>
        <sz val="12"/>
        <rFont val="宋体"/>
        <family val="3"/>
        <charset val="134"/>
      </rPr>
      <t>请勿改动各明细表的排版格式</t>
    </r>
  </si>
  <si>
    <r>
      <rPr>
        <b/>
        <i/>
        <u/>
        <sz val="12"/>
        <rFont val="宋体"/>
        <family val="3"/>
        <charset val="134"/>
      </rPr>
      <t>只需在具体会计科目表内（如：现金、银行等）填加内容，各级汇总表无需填写</t>
    </r>
  </si>
  <si>
    <r>
      <rPr>
        <b/>
        <i/>
        <u/>
        <sz val="12"/>
        <color indexed="10"/>
        <rFont val="宋体"/>
        <family val="3"/>
        <charset val="134"/>
      </rPr>
      <t>可在合计栏上一行无限插入行</t>
    </r>
    <r>
      <rPr>
        <b/>
        <i/>
        <u/>
        <sz val="12"/>
        <color indexed="10"/>
        <rFont val="Arial Narrow"/>
        <family val="2"/>
      </rPr>
      <t>,</t>
    </r>
    <r>
      <rPr>
        <b/>
        <i/>
        <u/>
        <sz val="12"/>
        <color indexed="10"/>
        <rFont val="宋体"/>
        <family val="3"/>
        <charset val="134"/>
      </rPr>
      <t>不可删除或粘贴数据覆盖合计栏</t>
    </r>
  </si>
  <si>
    <r>
      <rPr>
        <b/>
        <u/>
        <sz val="12"/>
        <rFont val="宋体"/>
        <family val="3"/>
        <charset val="134"/>
      </rPr>
      <t>被评估单位填表人、填表日期，请同时在各明细表的</t>
    </r>
    <r>
      <rPr>
        <b/>
        <u/>
        <sz val="12"/>
        <rFont val="Arial Narrow"/>
        <family val="2"/>
      </rPr>
      <t>“</t>
    </r>
    <r>
      <rPr>
        <b/>
        <u/>
        <sz val="12"/>
        <rFont val="宋体"/>
        <family val="3"/>
        <charset val="134"/>
      </rPr>
      <t>页脚</t>
    </r>
    <r>
      <rPr>
        <b/>
        <u/>
        <sz val="12"/>
        <rFont val="Arial Narrow"/>
        <family val="2"/>
      </rPr>
      <t>”</t>
    </r>
    <r>
      <rPr>
        <b/>
        <u/>
        <sz val="12"/>
        <rFont val="宋体"/>
        <family val="3"/>
        <charset val="134"/>
      </rPr>
      <t>左侧相应栏内填写</t>
    </r>
  </si>
  <si>
    <r>
      <rPr>
        <b/>
        <u/>
        <sz val="12"/>
        <rFont val="宋体"/>
        <family val="3"/>
        <charset val="134"/>
      </rPr>
      <t>所填写各表时，账面价值左侧各栏内均需填写完整，需说明事项请在备注栏内标注。</t>
    </r>
  </si>
  <si>
    <r>
      <rPr>
        <b/>
        <sz val="12"/>
        <rFont val="宋体"/>
        <family val="3"/>
        <charset val="134"/>
      </rPr>
      <t>明细表中日期根据要求填至月</t>
    </r>
    <r>
      <rPr>
        <b/>
        <sz val="12"/>
        <rFont val="Arial Narrow"/>
        <family val="2"/>
      </rPr>
      <t>(</t>
    </r>
    <r>
      <rPr>
        <b/>
        <sz val="12"/>
        <rFont val="宋体"/>
        <family val="3"/>
        <charset val="134"/>
      </rPr>
      <t>如建成年月</t>
    </r>
    <r>
      <rPr>
        <b/>
        <sz val="12"/>
        <rFont val="Arial Narrow"/>
        <family val="2"/>
      </rPr>
      <t>)</t>
    </r>
    <r>
      <rPr>
        <b/>
        <sz val="12"/>
        <rFont val="宋体"/>
        <family val="3"/>
        <charset val="134"/>
      </rPr>
      <t>或日</t>
    </r>
    <r>
      <rPr>
        <b/>
        <sz val="12"/>
        <rFont val="Arial Narrow"/>
        <family val="2"/>
      </rPr>
      <t>(</t>
    </r>
    <r>
      <rPr>
        <b/>
        <sz val="12"/>
        <rFont val="宋体"/>
        <family val="3"/>
        <charset val="134"/>
      </rPr>
      <t>如出票日期</t>
    </r>
    <r>
      <rPr>
        <b/>
        <sz val="12"/>
        <rFont val="Arial Narrow"/>
        <family val="2"/>
      </rPr>
      <t>)</t>
    </r>
    <r>
      <rPr>
        <b/>
        <sz val="12"/>
        <rFont val="宋体"/>
        <family val="3"/>
        <charset val="134"/>
      </rPr>
      <t>，填写日期格式为</t>
    </r>
    <r>
      <rPr>
        <b/>
        <sz val="12"/>
        <rFont val="Arial Narrow"/>
        <family val="2"/>
      </rPr>
      <t>“2021-08”</t>
    </r>
    <r>
      <rPr>
        <b/>
        <sz val="12"/>
        <rFont val="宋体"/>
        <family val="3"/>
        <charset val="134"/>
      </rPr>
      <t>（不能写为</t>
    </r>
    <r>
      <rPr>
        <b/>
        <sz val="12"/>
        <rFont val="Arial Narrow"/>
        <family val="2"/>
      </rPr>
      <t>2021.8</t>
    </r>
    <r>
      <rPr>
        <b/>
        <sz val="12"/>
        <rFont val="宋体"/>
        <family val="3"/>
        <charset val="134"/>
      </rPr>
      <t>）或</t>
    </r>
    <r>
      <rPr>
        <b/>
        <sz val="12"/>
        <rFont val="Arial Narrow"/>
        <family val="2"/>
      </rPr>
      <t xml:space="preserve"> “2021-08-02”</t>
    </r>
    <r>
      <rPr>
        <b/>
        <sz val="12"/>
        <rFont val="宋体"/>
        <family val="3"/>
        <charset val="134"/>
      </rPr>
      <t>（不能填为</t>
    </r>
    <r>
      <rPr>
        <b/>
        <sz val="12"/>
        <rFont val="Arial Narrow"/>
        <family val="2"/>
      </rPr>
      <t>2021.8.2</t>
    </r>
    <r>
      <rPr>
        <b/>
        <sz val="12"/>
        <rFont val="宋体"/>
        <family val="3"/>
        <charset val="134"/>
      </rPr>
      <t>）。</t>
    </r>
  </si>
  <si>
    <r>
      <rPr>
        <b/>
        <u/>
        <sz val="12"/>
        <rFont val="宋体"/>
        <family val="3"/>
        <charset val="134"/>
      </rPr>
      <t>账龄，以</t>
    </r>
    <r>
      <rPr>
        <b/>
        <u/>
        <sz val="12"/>
        <rFont val="Arial Narrow"/>
        <family val="2"/>
      </rPr>
      <t>“</t>
    </r>
    <r>
      <rPr>
        <b/>
        <u/>
        <sz val="12"/>
        <rFont val="宋体"/>
        <family val="3"/>
        <charset val="134"/>
      </rPr>
      <t>月</t>
    </r>
    <r>
      <rPr>
        <b/>
        <u/>
        <sz val="12"/>
        <rFont val="Arial Narrow"/>
        <family val="2"/>
      </rPr>
      <t>”</t>
    </r>
    <r>
      <rPr>
        <b/>
        <u/>
        <sz val="12"/>
        <rFont val="宋体"/>
        <family val="3"/>
        <charset val="134"/>
      </rPr>
      <t>为计量单位。例如：</t>
    </r>
    <r>
      <rPr>
        <b/>
        <u/>
        <sz val="12"/>
        <rFont val="Arial Narrow"/>
        <family val="2"/>
      </rPr>
      <t>1</t>
    </r>
    <r>
      <rPr>
        <b/>
        <u/>
        <sz val="12"/>
        <rFont val="宋体"/>
        <family val="3"/>
        <charset val="134"/>
      </rPr>
      <t>年零</t>
    </r>
    <r>
      <rPr>
        <b/>
        <u/>
        <sz val="12"/>
        <rFont val="Arial Narrow"/>
        <family val="2"/>
      </rPr>
      <t>4</t>
    </r>
    <r>
      <rPr>
        <b/>
        <u/>
        <sz val="12"/>
        <rFont val="宋体"/>
        <family val="3"/>
        <charset val="134"/>
      </rPr>
      <t>个月</t>
    </r>
    <r>
      <rPr>
        <b/>
        <u/>
        <sz val="12"/>
        <rFont val="宋体"/>
        <family val="3"/>
        <charset val="134"/>
      </rPr>
      <t>，账龄为</t>
    </r>
    <r>
      <rPr>
        <b/>
        <u/>
        <sz val="12"/>
        <rFont val="Arial Narrow"/>
        <family val="2"/>
      </rPr>
      <t>“16”</t>
    </r>
    <r>
      <rPr>
        <b/>
        <u/>
        <sz val="12"/>
        <rFont val="宋体"/>
        <family val="3"/>
        <charset val="134"/>
      </rPr>
      <t>，对应在</t>
    </r>
    <r>
      <rPr>
        <b/>
        <u/>
        <sz val="12"/>
        <rFont val="Arial Narrow"/>
        <family val="2"/>
      </rPr>
      <t>1-2</t>
    </r>
    <r>
      <rPr>
        <b/>
        <u/>
        <sz val="12"/>
        <rFont val="宋体"/>
        <family val="3"/>
        <charset val="134"/>
      </rPr>
      <t>年账龄段内列示</t>
    </r>
    <r>
      <rPr>
        <b/>
        <u/>
        <sz val="12"/>
        <rFont val="宋体"/>
        <family val="3"/>
        <charset val="134"/>
      </rPr>
      <t>。</t>
    </r>
  </si>
  <si>
    <r>
      <rPr>
        <b/>
        <u/>
        <sz val="12"/>
        <rFont val="宋体"/>
        <family val="3"/>
        <charset val="134"/>
      </rPr>
      <t>对于种类较多的</t>
    </r>
    <r>
      <rPr>
        <b/>
        <u/>
        <sz val="12"/>
        <rFont val="Arial Narrow"/>
        <family val="2"/>
      </rPr>
      <t>“</t>
    </r>
    <r>
      <rPr>
        <b/>
        <u/>
        <sz val="12"/>
        <rFont val="宋体"/>
        <family val="3"/>
        <charset val="134"/>
      </rPr>
      <t>原材料</t>
    </r>
    <r>
      <rPr>
        <b/>
        <u/>
        <sz val="12"/>
        <rFont val="Arial Narrow"/>
        <family val="2"/>
      </rPr>
      <t>”“</t>
    </r>
    <r>
      <rPr>
        <b/>
        <u/>
        <sz val="12"/>
        <rFont val="宋体"/>
        <family val="3"/>
        <charset val="134"/>
      </rPr>
      <t>在库低值易耗品</t>
    </r>
    <r>
      <rPr>
        <b/>
        <u/>
        <sz val="12"/>
        <rFont val="Arial Narrow"/>
        <family val="2"/>
      </rPr>
      <t>”</t>
    </r>
    <r>
      <rPr>
        <b/>
        <u/>
        <sz val="12"/>
        <rFont val="宋体"/>
        <family val="3"/>
        <charset val="134"/>
      </rPr>
      <t>等，需适当分类，将</t>
    </r>
    <r>
      <rPr>
        <b/>
        <u/>
        <sz val="12"/>
        <rFont val="Arial Narrow"/>
        <family val="2"/>
      </rPr>
      <t>“</t>
    </r>
    <r>
      <rPr>
        <b/>
        <u/>
        <sz val="12"/>
        <rFont val="宋体"/>
        <family val="3"/>
        <charset val="134"/>
      </rPr>
      <t>分类汇总</t>
    </r>
    <r>
      <rPr>
        <b/>
        <u/>
        <sz val="12"/>
        <rFont val="Arial Narrow"/>
        <family val="2"/>
      </rPr>
      <t>”</t>
    </r>
    <r>
      <rPr>
        <b/>
        <u/>
        <sz val="12"/>
        <rFont val="宋体"/>
        <family val="3"/>
        <charset val="134"/>
      </rPr>
      <t>与</t>
    </r>
    <r>
      <rPr>
        <b/>
        <u/>
        <sz val="12"/>
        <rFont val="Arial Narrow"/>
        <family val="2"/>
      </rPr>
      <t>“</t>
    </r>
    <r>
      <rPr>
        <b/>
        <u/>
        <sz val="12"/>
        <rFont val="宋体"/>
        <family val="3"/>
        <charset val="134"/>
      </rPr>
      <t>分类明细</t>
    </r>
    <r>
      <rPr>
        <b/>
        <u/>
        <sz val="12"/>
        <rFont val="Arial Narrow"/>
        <family val="2"/>
      </rPr>
      <t>”</t>
    </r>
    <r>
      <rPr>
        <b/>
        <u/>
        <sz val="12"/>
        <rFont val="宋体"/>
        <family val="3"/>
        <charset val="134"/>
      </rPr>
      <t>分别填入相应表内。</t>
    </r>
  </si>
  <si>
    <r>
      <rPr>
        <b/>
        <sz val="18"/>
        <rFont val="Arial Narrow"/>
        <family val="2"/>
      </rPr>
      <t xml:space="preserve">                      </t>
    </r>
    <r>
      <rPr>
        <b/>
        <sz val="18"/>
        <rFont val="宋体"/>
        <family val="3"/>
        <charset val="134"/>
      </rPr>
      <t>资产评估结果汇总表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</si>
  <si>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1-1</t>
    </r>
  </si>
  <si>
    <r>
      <rPr>
        <b/>
        <sz val="10"/>
        <rFont val="宋体"/>
        <family val="3"/>
        <charset val="134"/>
      </rPr>
      <t>金额单位：人民币万元</t>
    </r>
  </si>
  <si>
    <r>
      <rPr>
        <b/>
        <sz val="10"/>
        <rFont val="宋体"/>
        <family val="3"/>
        <charset val="134"/>
      </rPr>
      <t>项</t>
    </r>
    <r>
      <rPr>
        <b/>
        <sz val="10"/>
        <rFont val="Arial Narrow"/>
        <family val="2"/>
      </rPr>
      <t xml:space="preserve">   </t>
    </r>
    <r>
      <rPr>
        <b/>
        <sz val="10"/>
        <rFont val="宋体"/>
        <family val="3"/>
        <charset val="134"/>
      </rPr>
      <t>目</t>
    </r>
  </si>
  <si>
    <r>
      <rPr>
        <b/>
        <sz val="10"/>
        <rFont val="宋体"/>
        <family val="3"/>
        <charset val="134"/>
      </rPr>
      <t>账面价值</t>
    </r>
  </si>
  <si>
    <r>
      <rPr>
        <b/>
        <sz val="10"/>
        <rFont val="宋体"/>
        <family val="3"/>
        <charset val="134"/>
      </rPr>
      <t>评估价值</t>
    </r>
  </si>
  <si>
    <r>
      <rPr>
        <b/>
        <sz val="10"/>
        <rFont val="宋体"/>
        <family val="3"/>
        <charset val="134"/>
      </rPr>
      <t>增值额</t>
    </r>
  </si>
  <si>
    <r>
      <rPr>
        <b/>
        <sz val="10"/>
        <rFont val="宋体"/>
        <family val="3"/>
        <charset val="134"/>
      </rPr>
      <t>增值率</t>
    </r>
    <r>
      <rPr>
        <b/>
        <sz val="10"/>
        <rFont val="Arial Narrow"/>
        <family val="2"/>
      </rPr>
      <t>%</t>
    </r>
  </si>
  <si>
    <t>A</t>
  </si>
  <si>
    <t>B</t>
  </si>
  <si>
    <t>C=B-A</t>
  </si>
  <si>
    <r>
      <rPr>
        <b/>
        <sz val="10"/>
        <rFont val="Arial Narrow"/>
        <family val="2"/>
      </rPr>
      <t>D=</t>
    </r>
    <r>
      <rPr>
        <b/>
        <sz val="10"/>
        <rFont val="宋体"/>
        <family val="3"/>
        <charset val="134"/>
      </rPr>
      <t>（</t>
    </r>
    <r>
      <rPr>
        <b/>
        <sz val="10"/>
        <rFont val="Arial Narrow"/>
        <family val="2"/>
      </rPr>
      <t>B-A</t>
    </r>
    <r>
      <rPr>
        <b/>
        <sz val="10"/>
        <rFont val="宋体"/>
        <family val="3"/>
        <charset val="134"/>
      </rPr>
      <t>）</t>
    </r>
    <r>
      <rPr>
        <b/>
        <sz val="10"/>
        <rFont val="Arial Narrow"/>
        <family val="2"/>
      </rPr>
      <t>/A</t>
    </r>
  </si>
  <si>
    <r>
      <rPr>
        <sz val="10"/>
        <rFont val="宋体"/>
        <family val="3"/>
        <charset val="134"/>
      </rPr>
      <t>流动资产</t>
    </r>
  </si>
  <si>
    <t>1</t>
  </si>
  <si>
    <r>
      <rPr>
        <sz val="10"/>
        <rFont val="宋体"/>
        <family val="3"/>
        <charset val="134"/>
      </rPr>
      <t>非流动资产</t>
    </r>
  </si>
  <si>
    <t>2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</si>
  <si>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债权投资</t>
    </r>
  </si>
  <si>
    <t>3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</si>
  <si>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其他债权投资</t>
    </r>
  </si>
  <si>
    <t>4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</si>
  <si>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长期应收款</t>
    </r>
  </si>
  <si>
    <t>5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</si>
  <si>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长期股权投资</t>
    </r>
  </si>
  <si>
    <t>6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</si>
  <si>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其他权益工具投资</t>
    </r>
  </si>
  <si>
    <t>7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</si>
  <si>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其他非流动金融资产</t>
    </r>
  </si>
  <si>
    <t>8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</si>
  <si>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投资性房地产</t>
    </r>
  </si>
  <si>
    <t>9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</si>
  <si>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固定资产</t>
    </r>
  </si>
  <si>
    <t>10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</si>
  <si>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在建工程</t>
    </r>
  </si>
  <si>
    <t>11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</si>
  <si>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生产性生物资产</t>
    </r>
  </si>
  <si>
    <t>12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</si>
  <si>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油气资产</t>
    </r>
  </si>
  <si>
    <t>13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</si>
  <si>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使用权资产</t>
    </r>
  </si>
  <si>
    <t>14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</si>
  <si>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无形资产</t>
    </r>
  </si>
  <si>
    <t>15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</si>
  <si>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开发支出</t>
    </r>
  </si>
  <si>
    <t>16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</si>
  <si>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商誉</t>
    </r>
  </si>
  <si>
    <t>17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</si>
  <si>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长期待摊费用</t>
    </r>
  </si>
  <si>
    <t>18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</si>
  <si>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递延所得税资产</t>
    </r>
  </si>
  <si>
    <t>19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</si>
  <si>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其他非流动资产</t>
    </r>
  </si>
  <si>
    <t>20</t>
  </si>
  <si>
    <r>
      <rPr>
        <b/>
        <sz val="10"/>
        <rFont val="宋体"/>
        <family val="3"/>
        <charset val="134"/>
      </rPr>
      <t>资产总计</t>
    </r>
  </si>
  <si>
    <t>21</t>
  </si>
  <si>
    <r>
      <rPr>
        <sz val="10"/>
        <rFont val="宋体"/>
        <family val="3"/>
        <charset val="134"/>
      </rPr>
      <t>流动负债</t>
    </r>
  </si>
  <si>
    <t>22</t>
  </si>
  <si>
    <r>
      <rPr>
        <sz val="10"/>
        <rFont val="宋体"/>
        <family val="3"/>
        <charset val="134"/>
      </rPr>
      <t>非流动负债</t>
    </r>
  </si>
  <si>
    <t>23</t>
  </si>
  <si>
    <r>
      <rPr>
        <b/>
        <sz val="10"/>
        <rFont val="宋体"/>
        <family val="3"/>
        <charset val="134"/>
      </rPr>
      <t>负债总计</t>
    </r>
  </si>
  <si>
    <t>24</t>
  </si>
  <si>
    <r>
      <rPr>
        <b/>
        <sz val="10"/>
        <rFont val="宋体"/>
        <family val="3"/>
        <charset val="134"/>
      </rPr>
      <t>净资产</t>
    </r>
  </si>
  <si>
    <t>25</t>
  </si>
  <si>
    <t>北京卓信大华资产评估有限公司</t>
  </si>
  <si>
    <r>
      <rPr>
        <b/>
        <sz val="18"/>
        <rFont val="Arial Narrow"/>
        <family val="2"/>
      </rPr>
      <t xml:space="preserve">                     </t>
    </r>
    <r>
      <rPr>
        <b/>
        <sz val="18"/>
        <rFont val="宋体"/>
        <family val="3"/>
        <charset val="134"/>
      </rPr>
      <t>资产评估结果汇总表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</si>
  <si>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1-2</t>
    </r>
  </si>
  <si>
    <r>
      <rPr>
        <b/>
        <sz val="10"/>
        <rFont val="宋体"/>
        <family val="3"/>
        <charset val="134"/>
      </rPr>
      <t>金额单位：人民币元</t>
    </r>
  </si>
  <si>
    <r>
      <rPr>
        <b/>
        <sz val="18"/>
        <rFont val="Arial Narrow"/>
        <family val="2"/>
      </rPr>
      <t xml:space="preserve">  </t>
    </r>
    <r>
      <rPr>
        <b/>
        <sz val="18"/>
        <rFont val="宋体"/>
        <family val="3"/>
        <charset val="134"/>
      </rPr>
      <t>资产评估结果分类汇总表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</si>
  <si>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2</t>
    </r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</si>
  <si>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</si>
  <si>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科目名称</t>
    </r>
  </si>
  <si>
    <t>审计数</t>
  </si>
  <si>
    <r>
      <rPr>
        <b/>
        <sz val="10"/>
        <rFont val="宋体"/>
        <family val="3"/>
        <charset val="134"/>
      </rPr>
      <t>一、</t>
    </r>
  </si>
  <si>
    <r>
      <rPr>
        <b/>
        <sz val="10"/>
        <rFont val="宋体"/>
        <family val="3"/>
        <charset val="134"/>
      </rPr>
      <t>流动资产合计</t>
    </r>
  </si>
  <si>
    <r>
      <rPr>
        <sz val="10"/>
        <rFont val="宋体"/>
        <family val="3"/>
        <charset val="134"/>
      </rPr>
      <t>货币资金</t>
    </r>
  </si>
  <si>
    <r>
      <rPr>
        <sz val="10"/>
        <rFont val="宋体"/>
        <family val="3"/>
        <charset val="134"/>
      </rPr>
      <t>交易性金融资产</t>
    </r>
  </si>
  <si>
    <r>
      <rPr>
        <sz val="10"/>
        <rFont val="宋体"/>
        <family val="3"/>
        <charset val="134"/>
      </rPr>
      <t>衍生金融资产</t>
    </r>
  </si>
  <si>
    <r>
      <rPr>
        <sz val="10"/>
        <rFont val="宋体"/>
        <family val="3"/>
        <charset val="134"/>
      </rPr>
      <t>应收票据</t>
    </r>
  </si>
  <si>
    <r>
      <rPr>
        <sz val="10"/>
        <rFont val="宋体"/>
        <family val="3"/>
        <charset val="134"/>
      </rPr>
      <t>应收账款</t>
    </r>
  </si>
  <si>
    <r>
      <rPr>
        <sz val="10"/>
        <rFont val="宋体"/>
        <family val="3"/>
        <charset val="134"/>
      </rPr>
      <t>应收款项融资</t>
    </r>
  </si>
  <si>
    <r>
      <rPr>
        <sz val="10"/>
        <rFont val="宋体"/>
        <family val="3"/>
        <charset val="134"/>
      </rPr>
      <t>预付款项</t>
    </r>
  </si>
  <si>
    <r>
      <rPr>
        <sz val="10"/>
        <rFont val="宋体"/>
        <family val="3"/>
        <charset val="134"/>
      </rPr>
      <t>其他应收款</t>
    </r>
  </si>
  <si>
    <r>
      <rPr>
        <sz val="10"/>
        <rFont val="宋体"/>
        <family val="3"/>
        <charset val="134"/>
      </rPr>
      <t>存货</t>
    </r>
  </si>
  <si>
    <r>
      <rPr>
        <sz val="10"/>
        <rFont val="宋体"/>
        <family val="3"/>
        <charset val="134"/>
      </rPr>
      <t>合同资产</t>
    </r>
  </si>
  <si>
    <r>
      <rPr>
        <sz val="10"/>
        <rFont val="宋体"/>
        <family val="3"/>
        <charset val="134"/>
      </rPr>
      <t>持有待售资产</t>
    </r>
  </si>
  <si>
    <r>
      <rPr>
        <sz val="10"/>
        <rFont val="宋体"/>
        <family val="3"/>
        <charset val="134"/>
      </rPr>
      <t>一年内到期的非流动资产</t>
    </r>
  </si>
  <si>
    <r>
      <rPr>
        <sz val="10"/>
        <rFont val="宋体"/>
        <family val="3"/>
        <charset val="134"/>
      </rPr>
      <t>其他流动资产</t>
    </r>
  </si>
  <si>
    <r>
      <rPr>
        <b/>
        <sz val="10"/>
        <rFont val="宋体"/>
        <family val="3"/>
        <charset val="134"/>
      </rPr>
      <t>二、非流动资产合计</t>
    </r>
  </si>
  <si>
    <r>
      <rPr>
        <sz val="10"/>
        <rFont val="宋体"/>
        <family val="3"/>
        <charset val="134"/>
      </rPr>
      <t>债权投资</t>
    </r>
  </si>
  <si>
    <r>
      <rPr>
        <sz val="10"/>
        <rFont val="宋体"/>
        <family val="3"/>
        <charset val="134"/>
      </rPr>
      <t>其他债权投资</t>
    </r>
  </si>
  <si>
    <r>
      <rPr>
        <sz val="10"/>
        <rFont val="宋体"/>
        <family val="3"/>
        <charset val="134"/>
      </rPr>
      <t>长期应收款</t>
    </r>
  </si>
  <si>
    <r>
      <rPr>
        <sz val="10"/>
        <rFont val="宋体"/>
        <family val="3"/>
        <charset val="134"/>
      </rPr>
      <t>长期股权投资</t>
    </r>
  </si>
  <si>
    <r>
      <rPr>
        <sz val="10"/>
        <rFont val="宋体"/>
        <family val="3"/>
        <charset val="134"/>
      </rPr>
      <t>其他权益工具投资</t>
    </r>
  </si>
  <si>
    <r>
      <rPr>
        <sz val="10"/>
        <rFont val="宋体"/>
        <family val="3"/>
        <charset val="134"/>
      </rPr>
      <t>其他非流动金融资产</t>
    </r>
  </si>
  <si>
    <r>
      <rPr>
        <sz val="10"/>
        <rFont val="宋体"/>
        <family val="3"/>
        <charset val="134"/>
      </rPr>
      <t>投资性房地产</t>
    </r>
  </si>
  <si>
    <t xml:space="preserve"> </t>
  </si>
  <si>
    <r>
      <rPr>
        <sz val="10"/>
        <rFont val="宋体"/>
        <family val="3"/>
        <charset val="134"/>
      </rPr>
      <t>固定资产</t>
    </r>
  </si>
  <si>
    <r>
      <rPr>
        <sz val="10"/>
        <rFont val="宋体"/>
        <family val="3"/>
        <charset val="134"/>
      </rPr>
      <t>在建工程</t>
    </r>
  </si>
  <si>
    <r>
      <rPr>
        <sz val="10"/>
        <rFont val="宋体"/>
        <family val="3"/>
        <charset val="134"/>
      </rPr>
      <t>生产性生物资产</t>
    </r>
  </si>
  <si>
    <r>
      <rPr>
        <sz val="10"/>
        <rFont val="宋体"/>
        <family val="3"/>
        <charset val="134"/>
      </rPr>
      <t>油气资产</t>
    </r>
  </si>
  <si>
    <r>
      <rPr>
        <sz val="10"/>
        <rFont val="宋体"/>
        <family val="3"/>
        <charset val="134"/>
      </rPr>
      <t>使用权资产</t>
    </r>
  </si>
  <si>
    <r>
      <rPr>
        <sz val="10"/>
        <rFont val="宋体"/>
        <family val="3"/>
        <charset val="134"/>
      </rPr>
      <t>无形资产</t>
    </r>
  </si>
  <si>
    <r>
      <rPr>
        <sz val="10"/>
        <rFont val="宋体"/>
        <family val="3"/>
        <charset val="134"/>
      </rPr>
      <t>开发支出</t>
    </r>
  </si>
  <si>
    <r>
      <rPr>
        <sz val="10"/>
        <rFont val="宋体"/>
        <family val="3"/>
        <charset val="134"/>
      </rPr>
      <t>商誉</t>
    </r>
  </si>
  <si>
    <r>
      <rPr>
        <sz val="10"/>
        <rFont val="宋体"/>
        <family val="3"/>
        <charset val="134"/>
      </rPr>
      <t>长期待摊费用</t>
    </r>
  </si>
  <si>
    <r>
      <rPr>
        <sz val="10"/>
        <rFont val="宋体"/>
        <family val="3"/>
        <charset val="134"/>
      </rPr>
      <t>递延所得税资产</t>
    </r>
  </si>
  <si>
    <r>
      <rPr>
        <sz val="10"/>
        <rFont val="宋体"/>
        <family val="3"/>
        <charset val="134"/>
      </rPr>
      <t>其他非流动资产</t>
    </r>
  </si>
  <si>
    <r>
      <rPr>
        <b/>
        <sz val="10"/>
        <rFont val="宋体"/>
        <family val="3"/>
        <charset val="134"/>
      </rPr>
      <t>三、</t>
    </r>
  </si>
  <si>
    <r>
      <rPr>
        <b/>
        <sz val="10"/>
        <rFont val="宋体"/>
        <family val="3"/>
        <charset val="134"/>
      </rPr>
      <t>四、</t>
    </r>
  </si>
  <si>
    <r>
      <rPr>
        <b/>
        <sz val="10"/>
        <rFont val="宋体"/>
        <family val="3"/>
        <charset val="134"/>
      </rPr>
      <t>流动负债合计</t>
    </r>
  </si>
  <si>
    <r>
      <rPr>
        <sz val="10"/>
        <rFont val="宋体"/>
        <family val="3"/>
        <charset val="134"/>
      </rPr>
      <t>短期借款</t>
    </r>
  </si>
  <si>
    <r>
      <rPr>
        <sz val="10"/>
        <rFont val="宋体"/>
        <family val="3"/>
        <charset val="134"/>
      </rPr>
      <t>交易性金融负债</t>
    </r>
  </si>
  <si>
    <r>
      <rPr>
        <sz val="10"/>
        <rFont val="宋体"/>
        <family val="3"/>
        <charset val="134"/>
      </rPr>
      <t>衍生金融负债</t>
    </r>
  </si>
  <si>
    <r>
      <rPr>
        <sz val="10"/>
        <rFont val="宋体"/>
        <family val="3"/>
        <charset val="134"/>
      </rPr>
      <t>应付票据</t>
    </r>
  </si>
  <si>
    <r>
      <rPr>
        <sz val="10"/>
        <rFont val="宋体"/>
        <family val="3"/>
        <charset val="134"/>
      </rPr>
      <t>应付账款</t>
    </r>
  </si>
  <si>
    <r>
      <rPr>
        <sz val="10"/>
        <rFont val="宋体"/>
        <family val="3"/>
        <charset val="134"/>
      </rPr>
      <t>预收款项</t>
    </r>
  </si>
  <si>
    <r>
      <rPr>
        <sz val="10"/>
        <rFont val="宋体"/>
        <family val="3"/>
        <charset val="134"/>
      </rPr>
      <t>合同负债</t>
    </r>
  </si>
  <si>
    <r>
      <rPr>
        <sz val="10"/>
        <rFont val="宋体"/>
        <family val="3"/>
        <charset val="134"/>
      </rPr>
      <t>应付职工薪酬</t>
    </r>
  </si>
  <si>
    <r>
      <rPr>
        <sz val="10"/>
        <rFont val="宋体"/>
        <family val="3"/>
        <charset val="134"/>
      </rPr>
      <t>应交税费</t>
    </r>
  </si>
  <si>
    <r>
      <rPr>
        <sz val="10"/>
        <rFont val="宋体"/>
        <family val="3"/>
        <charset val="134"/>
      </rPr>
      <t>其他应付款</t>
    </r>
  </si>
  <si>
    <r>
      <rPr>
        <sz val="10"/>
        <rFont val="宋体"/>
        <family val="3"/>
        <charset val="134"/>
      </rPr>
      <t>持有待售负债</t>
    </r>
  </si>
  <si>
    <r>
      <rPr>
        <sz val="10"/>
        <rFont val="宋体"/>
        <family val="3"/>
        <charset val="134"/>
      </rPr>
      <t>一年内到期的非流动负债</t>
    </r>
  </si>
  <si>
    <r>
      <rPr>
        <sz val="10"/>
        <rFont val="宋体"/>
        <family val="3"/>
        <charset val="134"/>
      </rPr>
      <t>其他流动负债</t>
    </r>
  </si>
  <si>
    <r>
      <rPr>
        <b/>
        <sz val="10"/>
        <rFont val="宋体"/>
        <family val="3"/>
        <charset val="134"/>
      </rPr>
      <t>五、</t>
    </r>
  </si>
  <si>
    <r>
      <rPr>
        <b/>
        <sz val="10"/>
        <rFont val="宋体"/>
        <family val="3"/>
        <charset val="134"/>
      </rPr>
      <t>非流动负债合计</t>
    </r>
  </si>
  <si>
    <r>
      <rPr>
        <sz val="10"/>
        <rFont val="宋体"/>
        <family val="3"/>
        <charset val="134"/>
      </rPr>
      <t>长期借款</t>
    </r>
  </si>
  <si>
    <r>
      <rPr>
        <sz val="10"/>
        <rFont val="宋体"/>
        <family val="3"/>
        <charset val="134"/>
      </rPr>
      <t>应付债券</t>
    </r>
  </si>
  <si>
    <r>
      <rPr>
        <sz val="10"/>
        <rFont val="宋体"/>
        <family val="3"/>
        <charset val="134"/>
      </rPr>
      <t>租赁负债</t>
    </r>
  </si>
  <si>
    <r>
      <rPr>
        <sz val="10"/>
        <rFont val="宋体"/>
        <family val="3"/>
        <charset val="134"/>
      </rPr>
      <t>长期应付款</t>
    </r>
  </si>
  <si>
    <r>
      <rPr>
        <sz val="10"/>
        <rFont val="宋体"/>
        <family val="3"/>
        <charset val="134"/>
      </rPr>
      <t>长期应付职工薪酬</t>
    </r>
  </si>
  <si>
    <r>
      <rPr>
        <sz val="10"/>
        <rFont val="宋体"/>
        <family val="3"/>
        <charset val="134"/>
      </rPr>
      <t>预计负债</t>
    </r>
  </si>
  <si>
    <r>
      <rPr>
        <sz val="10"/>
        <rFont val="宋体"/>
        <family val="3"/>
        <charset val="134"/>
      </rPr>
      <t>递延收益</t>
    </r>
  </si>
  <si>
    <r>
      <rPr>
        <sz val="10"/>
        <rFont val="宋体"/>
        <family val="3"/>
        <charset val="134"/>
      </rPr>
      <t>递延所得税负债</t>
    </r>
  </si>
  <si>
    <r>
      <rPr>
        <sz val="10"/>
        <rFont val="宋体"/>
        <family val="3"/>
        <charset val="134"/>
      </rPr>
      <t>其他非流动负债</t>
    </r>
  </si>
  <si>
    <r>
      <rPr>
        <b/>
        <sz val="10"/>
        <rFont val="宋体"/>
        <family val="3"/>
        <charset val="134"/>
      </rPr>
      <t>六、</t>
    </r>
  </si>
  <si>
    <r>
      <rPr>
        <b/>
        <sz val="10"/>
        <rFont val="宋体"/>
        <family val="3"/>
        <charset val="134"/>
      </rPr>
      <t>负债合计</t>
    </r>
  </si>
  <si>
    <r>
      <rPr>
        <b/>
        <sz val="10"/>
        <rFont val="宋体"/>
        <family val="3"/>
        <charset val="134"/>
      </rPr>
      <t>七、</t>
    </r>
  </si>
  <si>
    <r>
      <rPr>
        <b/>
        <sz val="18"/>
        <rFont val="Arial Narrow"/>
        <family val="2"/>
      </rPr>
      <t xml:space="preserve">        </t>
    </r>
    <r>
      <rPr>
        <b/>
        <sz val="18"/>
        <rFont val="宋体"/>
        <family val="3"/>
        <charset val="134"/>
      </rPr>
      <t>流动资产评估汇总表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</si>
  <si>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</t>
    </r>
  </si>
  <si>
    <r>
      <rPr>
        <b/>
        <sz val="10"/>
        <rFont val="宋体"/>
        <family val="3"/>
        <charset val="134"/>
      </rPr>
      <t>金额单位</t>
    </r>
    <r>
      <rPr>
        <b/>
        <sz val="10"/>
        <rFont val="Arial Narrow"/>
        <family val="2"/>
      </rPr>
      <t>:</t>
    </r>
    <r>
      <rPr>
        <b/>
        <sz val="10"/>
        <rFont val="宋体"/>
        <family val="3"/>
        <charset val="134"/>
      </rPr>
      <t>人民币元</t>
    </r>
  </si>
  <si>
    <r>
      <rPr>
        <b/>
        <sz val="10"/>
        <rFont val="宋体"/>
        <family val="3"/>
        <charset val="134"/>
      </rPr>
      <t>编号</t>
    </r>
  </si>
  <si>
    <r>
      <rPr>
        <b/>
        <sz val="10"/>
        <rFont val="宋体"/>
        <family val="3"/>
        <charset val="134"/>
      </rPr>
      <t>备</t>
    </r>
    <r>
      <rPr>
        <b/>
        <sz val="10"/>
        <rFont val="Arial Narrow"/>
        <family val="2"/>
      </rPr>
      <t xml:space="preserve">   </t>
    </r>
    <r>
      <rPr>
        <b/>
        <sz val="10"/>
        <rFont val="宋体"/>
        <family val="3"/>
        <charset val="134"/>
      </rPr>
      <t>注</t>
    </r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</si>
  <si>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</si>
  <si>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</si>
  <si>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</si>
  <si>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</si>
  <si>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</si>
  <si>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</si>
  <si>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</si>
  <si>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</si>
  <si>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</si>
  <si>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</si>
  <si>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</si>
  <si>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</si>
  <si>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</si>
  <si>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货币资金资产评估汇总表</t>
  </si>
  <si>
    <t>3-1-1</t>
  </si>
  <si>
    <r>
      <rPr>
        <sz val="10"/>
        <rFont val="宋体"/>
        <family val="3"/>
        <charset val="134"/>
      </rPr>
      <t>现金</t>
    </r>
  </si>
  <si>
    <t>3-1-2</t>
  </si>
  <si>
    <r>
      <rPr>
        <sz val="10"/>
        <rFont val="宋体"/>
        <family val="3"/>
        <charset val="134"/>
      </rPr>
      <t>银行存款</t>
    </r>
  </si>
  <si>
    <t>3-1-3</t>
  </si>
  <si>
    <r>
      <rPr>
        <sz val="10"/>
        <rFont val="宋体"/>
        <family val="3"/>
        <charset val="134"/>
      </rPr>
      <t>其他货币资金</t>
    </r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</si>
  <si>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  </t>
    </r>
    <r>
      <rPr>
        <b/>
        <sz val="10"/>
        <rFont val="宋体"/>
        <family val="3"/>
        <charset val="134"/>
      </rPr>
      <t>计</t>
    </r>
  </si>
  <si>
    <r>
      <rPr>
        <b/>
        <sz val="18"/>
        <rFont val="宋体"/>
        <family val="3"/>
        <charset val="134"/>
      </rPr>
      <t>货币资金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现金评估明细表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</si>
  <si>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3-1-1</t>
    </r>
  </si>
  <si>
    <t>金额单位:人民币元</t>
  </si>
  <si>
    <r>
      <rPr>
        <b/>
        <sz val="10"/>
        <rFont val="宋体"/>
        <family val="3"/>
        <charset val="134"/>
      </rPr>
      <t>存放部门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单位</t>
    </r>
    <r>
      <rPr>
        <b/>
        <sz val="10"/>
        <rFont val="Arial Narrow"/>
        <family val="2"/>
      </rPr>
      <t>)</t>
    </r>
  </si>
  <si>
    <r>
      <rPr>
        <b/>
        <sz val="10"/>
        <rFont val="宋体"/>
        <family val="3"/>
        <charset val="134"/>
      </rPr>
      <t>币种</t>
    </r>
  </si>
  <si>
    <t>外币账面金额</t>
  </si>
  <si>
    <r>
      <rPr>
        <b/>
        <sz val="10"/>
        <rFont val="宋体"/>
        <family val="3"/>
        <charset val="134"/>
      </rPr>
      <t>评估基准日汇率</t>
    </r>
  </si>
  <si>
    <t>账面价值</t>
  </si>
  <si>
    <r>
      <rPr>
        <b/>
        <sz val="10"/>
        <rFont val="宋体"/>
        <family val="3"/>
        <charset val="134"/>
      </rPr>
      <t>备注</t>
    </r>
  </si>
  <si>
    <r>
      <rPr>
        <b/>
        <sz val="10"/>
        <rFont val="宋体"/>
        <family val="3"/>
        <charset val="134"/>
      </rPr>
      <t>北京卓信大华资产评估有限公司</t>
    </r>
  </si>
  <si>
    <r>
      <rPr>
        <b/>
        <sz val="18"/>
        <rFont val="Arial Narrow"/>
        <family val="2"/>
      </rPr>
      <t xml:space="preserve">                  </t>
    </r>
    <r>
      <rPr>
        <b/>
        <sz val="18"/>
        <rFont val="宋体"/>
        <family val="3"/>
        <charset val="134"/>
      </rPr>
      <t>货币资金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银行存款评估明细表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</si>
  <si>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3-1-2</t>
    </r>
  </si>
  <si>
    <r>
      <rPr>
        <b/>
        <sz val="10"/>
        <rFont val="宋体"/>
        <family val="3"/>
        <charset val="134"/>
      </rPr>
      <t>开户银行</t>
    </r>
  </si>
  <si>
    <r>
      <rPr>
        <b/>
        <sz val="10"/>
        <rFont val="宋体"/>
        <family val="3"/>
        <charset val="134"/>
      </rPr>
      <t>账</t>
    </r>
    <r>
      <rPr>
        <b/>
        <sz val="10"/>
        <rFont val="Arial Narrow"/>
        <family val="2"/>
      </rPr>
      <t xml:space="preserve">   </t>
    </r>
    <r>
      <rPr>
        <b/>
        <sz val="10"/>
        <rFont val="宋体"/>
        <family val="3"/>
        <charset val="134"/>
      </rPr>
      <t>号</t>
    </r>
  </si>
  <si>
    <r>
      <rPr>
        <b/>
        <sz val="10"/>
        <rFont val="宋体"/>
        <family val="3"/>
        <charset val="134"/>
      </rPr>
      <t>外币账面金额</t>
    </r>
  </si>
  <si>
    <r>
      <rPr>
        <b/>
        <sz val="18"/>
        <rFont val="Arial Narrow"/>
        <family val="2"/>
      </rPr>
      <t xml:space="preserve">       </t>
    </r>
    <r>
      <rPr>
        <b/>
        <sz val="18"/>
        <rFont val="宋体"/>
        <family val="3"/>
        <charset val="134"/>
      </rPr>
      <t>货币资金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其他货币资金评估明细表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</si>
  <si>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3-1-3</t>
    </r>
  </si>
  <si>
    <t>序号</t>
  </si>
  <si>
    <t>名称及内容</t>
  </si>
  <si>
    <t>用  途</t>
  </si>
  <si>
    <t>币种</t>
  </si>
  <si>
    <t>评估基准日汇率</t>
  </si>
  <si>
    <t>评估价值</t>
  </si>
  <si>
    <t>增值率%</t>
  </si>
  <si>
    <t>备  注</t>
  </si>
  <si>
    <r>
      <rPr>
        <b/>
        <sz val="18"/>
        <rFont val="宋体"/>
        <family val="3"/>
        <charset val="134"/>
      </rPr>
      <t>交易性金融资产评估汇总表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</si>
  <si>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3-2</t>
    </r>
  </si>
  <si>
    <t>3-2-1</t>
  </si>
  <si>
    <r>
      <rPr>
        <sz val="10"/>
        <rFont val="宋体"/>
        <family val="3"/>
        <charset val="134"/>
      </rPr>
      <t>交易性金融资产</t>
    </r>
    <r>
      <rPr>
        <sz val="10"/>
        <rFont val="Arial Narrow"/>
        <family val="2"/>
      </rPr>
      <t>--</t>
    </r>
    <r>
      <rPr>
        <sz val="10"/>
        <rFont val="宋体"/>
        <family val="3"/>
        <charset val="134"/>
      </rPr>
      <t>股票投资</t>
    </r>
  </si>
  <si>
    <t>3-2-2</t>
  </si>
  <si>
    <r>
      <rPr>
        <sz val="10"/>
        <rFont val="宋体"/>
        <family val="3"/>
        <charset val="134"/>
      </rPr>
      <t>交易性金融资产</t>
    </r>
    <r>
      <rPr>
        <sz val="10"/>
        <rFont val="Arial Narrow"/>
        <family val="2"/>
      </rPr>
      <t>--</t>
    </r>
    <r>
      <rPr>
        <sz val="10"/>
        <rFont val="宋体"/>
        <family val="3"/>
        <charset val="134"/>
      </rPr>
      <t>债券投资</t>
    </r>
  </si>
  <si>
    <t>3-2-3</t>
  </si>
  <si>
    <r>
      <rPr>
        <sz val="10"/>
        <rFont val="宋体"/>
        <family val="3"/>
        <charset val="134"/>
      </rPr>
      <t>交易性金融资产</t>
    </r>
    <r>
      <rPr>
        <sz val="10"/>
        <rFont val="Arial Narrow"/>
        <family val="2"/>
      </rPr>
      <t>--</t>
    </r>
    <r>
      <rPr>
        <sz val="10"/>
        <rFont val="宋体"/>
        <family val="3"/>
        <charset val="134"/>
      </rPr>
      <t>基金投资</t>
    </r>
  </si>
  <si>
    <t>交易性金融资产合计</t>
  </si>
  <si>
    <r>
      <rPr>
        <b/>
        <sz val="18"/>
        <rFont val="Arial Narrow"/>
        <family val="2"/>
      </rPr>
      <t xml:space="preserve">             </t>
    </r>
    <r>
      <rPr>
        <b/>
        <sz val="18"/>
        <rFont val="宋体"/>
        <family val="3"/>
        <charset val="134"/>
      </rPr>
      <t>交易性金融资产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股票投资评估明细表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</si>
  <si>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3-2-1</t>
    </r>
  </si>
  <si>
    <r>
      <rPr>
        <b/>
        <sz val="10"/>
        <rFont val="宋体"/>
        <family val="3"/>
        <charset val="134"/>
      </rPr>
      <t>被投资单位名称</t>
    </r>
  </si>
  <si>
    <r>
      <rPr>
        <b/>
        <sz val="10"/>
        <rFont val="宋体"/>
        <family val="3"/>
        <charset val="134"/>
      </rPr>
      <t>股票名称</t>
    </r>
  </si>
  <si>
    <r>
      <rPr>
        <b/>
        <sz val="10"/>
        <rFont val="宋体"/>
        <family val="3"/>
        <charset val="134"/>
      </rPr>
      <t>投资日期</t>
    </r>
  </si>
  <si>
    <r>
      <rPr>
        <b/>
        <sz val="10"/>
        <rFont val="宋体"/>
        <family val="3"/>
        <charset val="134"/>
      </rPr>
      <t>持股数量</t>
    </r>
  </si>
  <si>
    <r>
      <rPr>
        <b/>
        <sz val="10"/>
        <rFont val="宋体"/>
        <family val="3"/>
        <charset val="134"/>
      </rPr>
      <t>持股比例</t>
    </r>
  </si>
  <si>
    <r>
      <rPr>
        <b/>
        <sz val="10"/>
        <rFont val="宋体"/>
        <family val="3"/>
        <charset val="134"/>
      </rPr>
      <t>基准日收盘价</t>
    </r>
    <r>
      <rPr>
        <b/>
        <sz val="10"/>
        <rFont val="Arial Narrow"/>
        <family val="2"/>
      </rPr>
      <t>/</t>
    </r>
    <r>
      <rPr>
        <b/>
        <sz val="10"/>
        <rFont val="宋体"/>
        <family val="3"/>
        <charset val="134"/>
      </rPr>
      <t>股</t>
    </r>
  </si>
  <si>
    <r>
      <rPr>
        <b/>
        <sz val="10"/>
        <rFont val="宋体"/>
        <family val="3"/>
        <charset val="134"/>
      </rPr>
      <t>交易性金融资产</t>
    </r>
    <r>
      <rPr>
        <b/>
        <sz val="10"/>
        <rFont val="Arial Narrow"/>
        <family val="2"/>
      </rPr>
      <t>-</t>
    </r>
    <r>
      <rPr>
        <b/>
        <sz val="10"/>
        <rFont val="宋体"/>
        <family val="3"/>
        <charset val="134"/>
      </rPr>
      <t>股票合计</t>
    </r>
  </si>
  <si>
    <r>
      <rPr>
        <b/>
        <sz val="18"/>
        <rFont val="宋体"/>
        <family val="3"/>
        <charset val="134"/>
      </rPr>
      <t>交易性金融资产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债券投资评估明细表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</si>
  <si>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3-2-2</t>
    </r>
  </si>
  <si>
    <r>
      <rPr>
        <b/>
        <sz val="10"/>
        <rFont val="宋体"/>
        <family val="3"/>
        <charset val="134"/>
      </rPr>
      <t>发行单位名称</t>
    </r>
  </si>
  <si>
    <r>
      <rPr>
        <b/>
        <sz val="10"/>
        <rFont val="宋体"/>
        <family val="3"/>
        <charset val="134"/>
      </rPr>
      <t>债券名称</t>
    </r>
  </si>
  <si>
    <r>
      <rPr>
        <b/>
        <sz val="10"/>
        <rFont val="宋体"/>
        <family val="3"/>
        <charset val="134"/>
      </rPr>
      <t>发行日期</t>
    </r>
  </si>
  <si>
    <r>
      <rPr>
        <b/>
        <sz val="10"/>
        <rFont val="宋体"/>
        <family val="3"/>
        <charset val="134"/>
      </rPr>
      <t>到期日期</t>
    </r>
  </si>
  <si>
    <r>
      <rPr>
        <b/>
        <sz val="10"/>
        <rFont val="宋体"/>
        <family val="3"/>
        <charset val="134"/>
      </rPr>
      <t>持有期限</t>
    </r>
  </si>
  <si>
    <r>
      <rPr>
        <b/>
        <sz val="10"/>
        <rFont val="宋体"/>
        <family val="3"/>
        <charset val="134"/>
      </rPr>
      <t>票面年利率</t>
    </r>
    <r>
      <rPr>
        <b/>
        <sz val="10"/>
        <rFont val="Arial Narrow"/>
        <family val="2"/>
      </rPr>
      <t>%</t>
    </r>
  </si>
  <si>
    <r>
      <rPr>
        <b/>
        <sz val="10"/>
        <rFont val="宋体"/>
        <family val="3"/>
        <charset val="134"/>
      </rPr>
      <t>交易性金融资产</t>
    </r>
    <r>
      <rPr>
        <b/>
        <sz val="10"/>
        <rFont val="Arial Narrow"/>
        <family val="2"/>
      </rPr>
      <t>-</t>
    </r>
    <r>
      <rPr>
        <b/>
        <sz val="10"/>
        <rFont val="宋体"/>
        <family val="3"/>
        <charset val="134"/>
      </rPr>
      <t>债券</t>
    </r>
    <r>
      <rPr>
        <b/>
        <sz val="10"/>
        <rFont val="宋体"/>
        <family val="3"/>
        <charset val="134"/>
      </rPr>
      <t>合计</t>
    </r>
  </si>
  <si>
    <r>
      <rPr>
        <b/>
        <sz val="18"/>
        <rFont val="宋体"/>
        <family val="3"/>
        <charset val="134"/>
      </rPr>
      <t>交易性金融资产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基金投资评估明细表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</si>
  <si>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3-2-3</t>
    </r>
  </si>
  <si>
    <r>
      <rPr>
        <b/>
        <sz val="10"/>
        <rFont val="宋体"/>
        <family val="3"/>
        <charset val="134"/>
      </rPr>
      <t>基金名称</t>
    </r>
  </si>
  <si>
    <r>
      <rPr>
        <b/>
        <sz val="10"/>
        <rFont val="宋体"/>
        <family val="3"/>
        <charset val="134"/>
      </rPr>
      <t>交易性金融资产</t>
    </r>
    <r>
      <rPr>
        <b/>
        <sz val="10"/>
        <rFont val="Arial Narrow"/>
        <family val="2"/>
      </rPr>
      <t>-</t>
    </r>
    <r>
      <rPr>
        <b/>
        <sz val="10"/>
        <rFont val="宋体"/>
        <family val="3"/>
        <charset val="134"/>
      </rPr>
      <t>基金</t>
    </r>
    <r>
      <rPr>
        <b/>
        <sz val="10"/>
        <rFont val="宋体"/>
        <family val="3"/>
        <charset val="134"/>
      </rPr>
      <t>合计</t>
    </r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</si>
  <si>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衍生金融资产评估明细表</t>
    </r>
  </si>
  <si>
    <r>
      <rPr>
        <b/>
        <sz val="10"/>
        <rFont val="Times New Roman"/>
        <family val="1"/>
      </rPr>
      <t>表</t>
    </r>
    <r>
      <rPr>
        <b/>
        <sz val="10"/>
        <rFont val="Arial Narrow"/>
        <family val="2"/>
      </rPr>
      <t>3-3</t>
    </r>
  </si>
  <si>
    <t>金额单位：人民币元</t>
  </si>
  <si>
    <r>
      <rPr>
        <b/>
        <sz val="10"/>
        <rFont val="宋体"/>
        <family val="3"/>
        <charset val="134"/>
      </rPr>
      <t>金融工具名称</t>
    </r>
  </si>
  <si>
    <r>
      <rPr>
        <b/>
        <sz val="10"/>
        <rFont val="宋体"/>
        <family val="3"/>
        <charset val="134"/>
      </rPr>
      <t>持有数量</t>
    </r>
  </si>
  <si>
    <r>
      <rPr>
        <b/>
        <sz val="10"/>
        <rFont val="宋体"/>
        <family val="3"/>
        <charset val="134"/>
      </rPr>
      <t>基准日交易均价</t>
    </r>
  </si>
  <si>
    <r>
      <rPr>
        <b/>
        <sz val="10"/>
        <rFont val="宋体"/>
        <family val="3"/>
        <charset val="134"/>
      </rPr>
      <t>衍生金融资产合计</t>
    </r>
  </si>
  <si>
    <r>
      <rPr>
        <b/>
        <sz val="10"/>
        <rFont val="宋体"/>
        <family val="3"/>
        <charset val="134"/>
      </rPr>
      <t>减：减值准备</t>
    </r>
  </si>
  <si>
    <r>
      <rPr>
        <b/>
        <sz val="10"/>
        <rFont val="宋体"/>
        <family val="3"/>
        <charset val="134"/>
      </rPr>
      <t>衍生金融资产净额</t>
    </r>
  </si>
  <si>
    <r>
      <rPr>
        <b/>
        <sz val="18"/>
        <rFont val="宋体"/>
        <family val="3"/>
        <charset val="134"/>
      </rPr>
      <t>应收票据评估明细表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</si>
  <si>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3-4</t>
    </r>
  </si>
  <si>
    <r>
      <rPr>
        <b/>
        <sz val="10"/>
        <rFont val="宋体"/>
        <family val="3"/>
        <charset val="134"/>
      </rPr>
      <t>户名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结算对象</t>
    </r>
    <r>
      <rPr>
        <b/>
        <sz val="10"/>
        <rFont val="Arial Narrow"/>
        <family val="2"/>
      </rPr>
      <t>)</t>
    </r>
  </si>
  <si>
    <r>
      <rPr>
        <b/>
        <sz val="10"/>
        <rFont val="宋体"/>
        <family val="3"/>
        <charset val="134"/>
      </rPr>
      <t>出票日期</t>
    </r>
  </si>
  <si>
    <r>
      <rPr>
        <b/>
        <sz val="10"/>
        <rFont val="宋体"/>
        <family val="3"/>
        <charset val="134"/>
      </rPr>
      <t>票面利率</t>
    </r>
    <r>
      <rPr>
        <b/>
        <sz val="10"/>
        <rFont val="Arial Narrow"/>
        <family val="2"/>
      </rPr>
      <t>%</t>
    </r>
  </si>
  <si>
    <t>应收票据合计</t>
  </si>
  <si>
    <t>减：坏账准备</t>
  </si>
  <si>
    <r>
      <rPr>
        <b/>
        <sz val="10"/>
        <rFont val="宋体"/>
        <family val="3"/>
        <charset val="134"/>
      </rPr>
      <t>减：</t>
    </r>
    <r>
      <rPr>
        <b/>
        <sz val="10"/>
        <rFont val="宋体"/>
        <family val="3"/>
        <charset val="134"/>
      </rPr>
      <t>预计评估风险损失</t>
    </r>
  </si>
  <si>
    <t>应收票据净额</t>
  </si>
  <si>
    <r>
      <rPr>
        <sz val="18"/>
        <rFont val="Arial Narrow"/>
        <family val="2"/>
      </rPr>
      <t xml:space="preserve">        </t>
    </r>
    <r>
      <rPr>
        <b/>
        <sz val="18"/>
        <rFont val="宋体"/>
        <family val="3"/>
        <charset val="134"/>
      </rPr>
      <t>应收</t>
    </r>
    <r>
      <rPr>
        <b/>
        <sz val="18"/>
        <rFont val="宋体"/>
        <family val="3"/>
        <charset val="134"/>
      </rPr>
      <t>账</t>
    </r>
    <r>
      <rPr>
        <b/>
        <sz val="18"/>
        <rFont val="宋体"/>
        <family val="3"/>
        <charset val="134"/>
      </rPr>
      <t>款评估明细表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</si>
  <si>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3-5</t>
    </r>
  </si>
  <si>
    <t>清产核资损失情况</t>
  </si>
  <si>
    <r>
      <rPr>
        <b/>
        <sz val="10"/>
        <rFont val="宋体"/>
        <family val="3"/>
        <charset val="134"/>
      </rPr>
      <t>欠款单位名称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结算对象</t>
    </r>
    <r>
      <rPr>
        <b/>
        <sz val="10"/>
        <rFont val="Arial Narrow"/>
        <family val="2"/>
      </rPr>
      <t>)</t>
    </r>
  </si>
  <si>
    <r>
      <rPr>
        <b/>
        <sz val="10"/>
        <rFont val="宋体"/>
        <family val="3"/>
        <charset val="134"/>
      </rPr>
      <t>是否关联单位</t>
    </r>
  </si>
  <si>
    <r>
      <rPr>
        <b/>
        <sz val="10"/>
        <rFont val="宋体"/>
        <family val="3"/>
        <charset val="134"/>
      </rPr>
      <t>业务内容</t>
    </r>
  </si>
  <si>
    <r>
      <rPr>
        <b/>
        <sz val="10"/>
        <rFont val="宋体"/>
        <family val="3"/>
        <charset val="134"/>
      </rPr>
      <t>发生日期</t>
    </r>
  </si>
  <si>
    <r>
      <rPr>
        <b/>
        <sz val="10"/>
        <rFont val="宋体"/>
        <family val="3"/>
        <charset val="134"/>
      </rPr>
      <t>账</t>
    </r>
    <r>
      <rPr>
        <b/>
        <sz val="10"/>
        <rFont val="Arial Narrow"/>
        <family val="2"/>
      </rPr>
      <t xml:space="preserve">  </t>
    </r>
    <r>
      <rPr>
        <b/>
        <sz val="10"/>
        <rFont val="宋体"/>
        <family val="3"/>
        <charset val="134"/>
      </rPr>
      <t>龄（月）</t>
    </r>
  </si>
  <si>
    <r>
      <rPr>
        <b/>
        <sz val="10"/>
        <rFont val="宋体"/>
        <family val="3"/>
        <charset val="134"/>
      </rPr>
      <t>账龄</t>
    </r>
  </si>
  <si>
    <r>
      <rPr>
        <b/>
        <sz val="10"/>
        <rFont val="宋体"/>
        <family val="3"/>
        <charset val="134"/>
      </rPr>
      <t>坏账准备</t>
    </r>
  </si>
  <si>
    <r>
      <rPr>
        <b/>
        <sz val="10"/>
        <rFont val="宋体"/>
        <family val="3"/>
        <charset val="134"/>
      </rPr>
      <t>预计风险损失</t>
    </r>
  </si>
  <si>
    <r>
      <rPr>
        <b/>
        <sz val="10"/>
        <rFont val="Times New Roman"/>
        <family val="1"/>
      </rPr>
      <t>金额</t>
    </r>
  </si>
  <si>
    <r>
      <rPr>
        <b/>
        <sz val="10"/>
        <rFont val="Times New Roman"/>
        <family val="1"/>
      </rPr>
      <t>损失原因</t>
    </r>
  </si>
  <si>
    <r>
      <rPr>
        <b/>
        <sz val="10"/>
        <rFont val="Times New Roman"/>
        <family val="1"/>
      </rPr>
      <t>损失类型</t>
    </r>
  </si>
  <si>
    <r>
      <rPr>
        <b/>
        <sz val="10"/>
        <rFont val="Arial Narrow"/>
        <family val="2"/>
      </rPr>
      <t>6</t>
    </r>
    <r>
      <rPr>
        <b/>
        <sz val="10"/>
        <rFont val="宋体"/>
        <family val="3"/>
        <charset val="134"/>
      </rPr>
      <t>个月以内</t>
    </r>
  </si>
  <si>
    <r>
      <rPr>
        <b/>
        <sz val="10"/>
        <rFont val="Arial Narrow"/>
        <family val="2"/>
      </rPr>
      <t>6</t>
    </r>
    <r>
      <rPr>
        <b/>
        <sz val="10"/>
        <rFont val="宋体"/>
        <family val="3"/>
        <charset val="134"/>
      </rPr>
      <t>个月到</t>
    </r>
    <r>
      <rPr>
        <b/>
        <sz val="10"/>
        <rFont val="Arial Narrow"/>
        <family val="2"/>
      </rPr>
      <t>1</t>
    </r>
    <r>
      <rPr>
        <b/>
        <sz val="10"/>
        <rFont val="宋体"/>
        <family val="3"/>
        <charset val="134"/>
      </rPr>
      <t>年</t>
    </r>
  </si>
  <si>
    <r>
      <rPr>
        <b/>
        <sz val="10"/>
        <rFont val="Arial Narrow"/>
        <family val="2"/>
      </rPr>
      <t>1-2</t>
    </r>
    <r>
      <rPr>
        <b/>
        <sz val="10"/>
        <rFont val="宋体"/>
        <family val="3"/>
        <charset val="134"/>
      </rPr>
      <t>年金额</t>
    </r>
  </si>
  <si>
    <r>
      <rPr>
        <b/>
        <sz val="10"/>
        <rFont val="Arial Narrow"/>
        <family val="2"/>
      </rPr>
      <t>2-3</t>
    </r>
    <r>
      <rPr>
        <b/>
        <sz val="10"/>
        <rFont val="宋体"/>
        <family val="3"/>
        <charset val="134"/>
      </rPr>
      <t>年金额</t>
    </r>
  </si>
  <si>
    <r>
      <rPr>
        <b/>
        <sz val="10"/>
        <rFont val="Arial Narrow"/>
        <family val="2"/>
      </rPr>
      <t>3-4</t>
    </r>
    <r>
      <rPr>
        <b/>
        <sz val="10"/>
        <rFont val="宋体"/>
        <family val="3"/>
        <charset val="134"/>
      </rPr>
      <t>年金额</t>
    </r>
  </si>
  <si>
    <r>
      <rPr>
        <b/>
        <sz val="10"/>
        <rFont val="Arial Narrow"/>
        <family val="2"/>
      </rPr>
      <t>4-5</t>
    </r>
    <r>
      <rPr>
        <b/>
        <sz val="10"/>
        <rFont val="宋体"/>
        <family val="3"/>
        <charset val="134"/>
      </rPr>
      <t>年金额</t>
    </r>
  </si>
  <si>
    <r>
      <rPr>
        <b/>
        <sz val="10"/>
        <rFont val="Arial Narrow"/>
        <family val="2"/>
      </rPr>
      <t>5</t>
    </r>
    <r>
      <rPr>
        <b/>
        <sz val="10"/>
        <rFont val="宋体"/>
        <family val="3"/>
        <charset val="134"/>
      </rPr>
      <t>年以上金额</t>
    </r>
  </si>
  <si>
    <r>
      <rPr>
        <b/>
        <sz val="10"/>
        <rFont val="宋体"/>
        <family val="3"/>
        <charset val="134"/>
      </rPr>
      <t>应收账款合计</t>
    </r>
  </si>
  <si>
    <r>
      <rPr>
        <b/>
        <sz val="10"/>
        <rFont val="宋体"/>
        <family val="3"/>
        <charset val="134"/>
      </rPr>
      <t>减：坏账准备</t>
    </r>
  </si>
  <si>
    <r>
      <rPr>
        <b/>
        <sz val="10"/>
        <rFont val="宋体"/>
        <family val="3"/>
        <charset val="134"/>
      </rPr>
      <t>减：预计评估风险损失</t>
    </r>
  </si>
  <si>
    <r>
      <rPr>
        <b/>
        <sz val="10"/>
        <rFont val="宋体"/>
        <family val="3"/>
        <charset val="134"/>
      </rPr>
      <t>应收账款净额</t>
    </r>
  </si>
  <si>
    <t>上版的风险损失</t>
  </si>
  <si>
    <r>
      <rPr>
        <sz val="18"/>
        <rFont val="Arial Narrow"/>
        <family val="2"/>
      </rPr>
      <t xml:space="preserve">        </t>
    </r>
    <r>
      <rPr>
        <b/>
        <sz val="18"/>
        <rFont val="宋体"/>
        <family val="3"/>
        <charset val="134"/>
      </rPr>
      <t>应收款项融资评估明细表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</si>
  <si>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3-6</t>
    </r>
  </si>
  <si>
    <r>
      <rPr>
        <b/>
        <sz val="10"/>
        <rFont val="宋体"/>
        <family val="3"/>
        <charset val="134"/>
      </rPr>
      <t>合同号</t>
    </r>
  </si>
  <si>
    <r>
      <rPr>
        <b/>
        <sz val="10"/>
        <rFont val="宋体"/>
        <family val="3"/>
        <charset val="134"/>
      </rPr>
      <t>保单号</t>
    </r>
  </si>
  <si>
    <r>
      <rPr>
        <b/>
        <sz val="10"/>
        <rFont val="宋体"/>
        <family val="3"/>
        <charset val="134"/>
      </rPr>
      <t>金融机构名称</t>
    </r>
  </si>
  <si>
    <r>
      <rPr>
        <b/>
        <sz val="10"/>
        <rFont val="宋体"/>
        <family val="3"/>
        <charset val="134"/>
      </rPr>
      <t>融资金额</t>
    </r>
  </si>
  <si>
    <t>应收账款合计</t>
  </si>
  <si>
    <t>应收账款净额</t>
  </si>
  <si>
    <r>
      <rPr>
        <b/>
        <sz val="18"/>
        <color indexed="8"/>
        <rFont val="Arial Narrow"/>
        <family val="2"/>
      </rPr>
      <t xml:space="preserve">                                                                  </t>
    </r>
    <r>
      <rPr>
        <b/>
        <sz val="18"/>
        <color indexed="8"/>
        <rFont val="宋体"/>
        <family val="3"/>
        <charset val="134"/>
      </rPr>
      <t>预付款项评估明细表</t>
    </r>
  </si>
  <si>
    <r>
      <rPr>
        <b/>
        <sz val="10"/>
        <color indexed="8"/>
        <rFont val="宋体"/>
        <family val="3"/>
        <charset val="134"/>
      </rPr>
      <t>表</t>
    </r>
    <r>
      <rPr>
        <b/>
        <sz val="10"/>
        <color indexed="8"/>
        <rFont val="Arial Narrow"/>
        <family val="2"/>
      </rPr>
      <t>3-7</t>
    </r>
  </si>
  <si>
    <r>
      <rPr>
        <b/>
        <sz val="10"/>
        <color indexed="8"/>
        <rFont val="宋体"/>
        <family val="3"/>
        <charset val="134"/>
      </rPr>
      <t>金额单位</t>
    </r>
    <r>
      <rPr>
        <b/>
        <sz val="10"/>
        <color indexed="8"/>
        <rFont val="Arial Narrow"/>
        <family val="2"/>
      </rPr>
      <t>:</t>
    </r>
    <r>
      <rPr>
        <b/>
        <sz val="10"/>
        <color indexed="8"/>
        <rFont val="宋体"/>
        <family val="3"/>
        <charset val="134"/>
      </rPr>
      <t>人民币元</t>
    </r>
  </si>
  <si>
    <r>
      <rPr>
        <b/>
        <sz val="10"/>
        <color indexed="8"/>
        <rFont val="宋体"/>
        <family val="3"/>
        <charset val="134"/>
      </rPr>
      <t>序号</t>
    </r>
  </si>
  <si>
    <r>
      <rPr>
        <b/>
        <sz val="10"/>
        <color indexed="8"/>
        <rFont val="宋体"/>
        <family val="3"/>
        <charset val="134"/>
      </rPr>
      <t>收款单位名称</t>
    </r>
    <r>
      <rPr>
        <b/>
        <sz val="10"/>
        <color indexed="8"/>
        <rFont val="Arial Narrow"/>
        <family val="2"/>
      </rPr>
      <t>(</t>
    </r>
    <r>
      <rPr>
        <b/>
        <sz val="10"/>
        <color indexed="8"/>
        <rFont val="宋体"/>
        <family val="3"/>
        <charset val="134"/>
      </rPr>
      <t>结算对象</t>
    </r>
    <r>
      <rPr>
        <b/>
        <sz val="10"/>
        <color indexed="8"/>
        <rFont val="Arial Narrow"/>
        <family val="2"/>
      </rPr>
      <t>)</t>
    </r>
  </si>
  <si>
    <r>
      <rPr>
        <b/>
        <sz val="10"/>
        <color indexed="8"/>
        <rFont val="宋体"/>
        <family val="3"/>
        <charset val="134"/>
      </rPr>
      <t>是否关联单位</t>
    </r>
  </si>
  <si>
    <r>
      <rPr>
        <b/>
        <sz val="10"/>
        <color indexed="8"/>
        <rFont val="宋体"/>
        <family val="3"/>
        <charset val="134"/>
      </rPr>
      <t>业务内容</t>
    </r>
  </si>
  <si>
    <r>
      <rPr>
        <b/>
        <sz val="10"/>
        <color indexed="8"/>
        <rFont val="宋体"/>
        <family val="3"/>
        <charset val="134"/>
      </rPr>
      <t>发生日期</t>
    </r>
  </si>
  <si>
    <r>
      <rPr>
        <b/>
        <sz val="10"/>
        <color indexed="8"/>
        <rFont val="宋体"/>
        <family val="3"/>
        <charset val="134"/>
      </rPr>
      <t>账</t>
    </r>
    <r>
      <rPr>
        <b/>
        <sz val="10"/>
        <color indexed="8"/>
        <rFont val="Arial Narrow"/>
        <family val="2"/>
      </rPr>
      <t xml:space="preserve">  </t>
    </r>
    <r>
      <rPr>
        <b/>
        <sz val="10"/>
        <color indexed="8"/>
        <rFont val="宋体"/>
        <family val="3"/>
        <charset val="134"/>
      </rPr>
      <t>龄（月）</t>
    </r>
  </si>
  <si>
    <r>
      <rPr>
        <b/>
        <sz val="10"/>
        <color indexed="8"/>
        <rFont val="宋体"/>
        <family val="3"/>
        <charset val="134"/>
      </rPr>
      <t>账面价值</t>
    </r>
  </si>
  <si>
    <r>
      <rPr>
        <b/>
        <sz val="10"/>
        <color indexed="8"/>
        <rFont val="宋体"/>
        <family val="3"/>
        <charset val="134"/>
      </rPr>
      <t>坏账准备</t>
    </r>
  </si>
  <si>
    <r>
      <rPr>
        <b/>
        <sz val="10"/>
        <color indexed="8"/>
        <rFont val="宋体"/>
        <family val="3"/>
        <charset val="134"/>
      </rPr>
      <t>预计风险损失</t>
    </r>
  </si>
  <si>
    <r>
      <rPr>
        <b/>
        <sz val="10"/>
        <color indexed="8"/>
        <rFont val="宋体"/>
        <family val="3"/>
        <charset val="134"/>
      </rPr>
      <t>评估价值</t>
    </r>
  </si>
  <si>
    <r>
      <rPr>
        <b/>
        <sz val="10"/>
        <color indexed="8"/>
        <rFont val="宋体"/>
        <family val="3"/>
        <charset val="134"/>
      </rPr>
      <t>增值率</t>
    </r>
    <r>
      <rPr>
        <b/>
        <sz val="10"/>
        <color indexed="8"/>
        <rFont val="Arial Narrow"/>
        <family val="2"/>
      </rPr>
      <t>%</t>
    </r>
  </si>
  <si>
    <r>
      <rPr>
        <b/>
        <sz val="10"/>
        <color indexed="8"/>
        <rFont val="宋体"/>
        <family val="3"/>
        <charset val="134"/>
      </rPr>
      <t>备</t>
    </r>
    <r>
      <rPr>
        <b/>
        <sz val="10"/>
        <color indexed="8"/>
        <rFont val="Arial Narrow"/>
        <family val="2"/>
      </rPr>
      <t xml:space="preserve">   </t>
    </r>
    <r>
      <rPr>
        <b/>
        <sz val="10"/>
        <color indexed="8"/>
        <rFont val="宋体"/>
        <family val="3"/>
        <charset val="134"/>
      </rPr>
      <t>注</t>
    </r>
  </si>
  <si>
    <r>
      <rPr>
        <b/>
        <sz val="10"/>
        <color indexed="8"/>
        <rFont val="宋体"/>
        <family val="3"/>
        <charset val="134"/>
      </rPr>
      <t>预付账款合计</t>
    </r>
  </si>
  <si>
    <t xml:space="preserve">        其他应收款评估明细表</t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</si>
  <si>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3-8</t>
    </r>
  </si>
  <si>
    <r>
      <rPr>
        <b/>
        <sz val="10"/>
        <rFont val="宋体"/>
        <family val="3"/>
        <charset val="134"/>
      </rPr>
      <t>欠款对象名称</t>
    </r>
  </si>
  <si>
    <r>
      <rPr>
        <b/>
        <sz val="10"/>
        <rFont val="宋体"/>
        <family val="3"/>
        <charset val="134"/>
      </rPr>
      <t>其他应收款合计</t>
    </r>
  </si>
  <si>
    <r>
      <rPr>
        <b/>
        <sz val="10"/>
        <rFont val="宋体"/>
        <family val="3"/>
        <charset val="134"/>
      </rPr>
      <t>其他应收款净额</t>
    </r>
  </si>
  <si>
    <r>
      <rPr>
        <b/>
        <sz val="18"/>
        <rFont val="宋体"/>
        <family val="3"/>
        <charset val="134"/>
      </rPr>
      <t>存货评估汇总表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</si>
  <si>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</t>
    </r>
  </si>
  <si>
    <r>
      <rPr>
        <b/>
        <sz val="10"/>
        <rFont val="宋体"/>
        <family val="3"/>
        <charset val="134"/>
      </rPr>
      <t>编</t>
    </r>
    <r>
      <rPr>
        <b/>
        <sz val="10"/>
        <rFont val="Arial Narrow"/>
        <family val="2"/>
      </rPr>
      <t xml:space="preserve">  </t>
    </r>
    <r>
      <rPr>
        <b/>
        <sz val="10"/>
        <rFont val="宋体"/>
        <family val="3"/>
        <charset val="134"/>
      </rPr>
      <t>号</t>
    </r>
  </si>
  <si>
    <r>
      <rPr>
        <b/>
        <sz val="10"/>
        <rFont val="宋体"/>
        <family val="3"/>
        <charset val="134"/>
      </rPr>
      <t>科</t>
    </r>
    <r>
      <rPr>
        <b/>
        <sz val="10"/>
        <rFont val="Arial Narrow"/>
        <family val="2"/>
      </rPr>
      <t xml:space="preserve"> </t>
    </r>
    <r>
      <rPr>
        <b/>
        <sz val="10"/>
        <rFont val="宋体"/>
        <family val="3"/>
        <charset val="134"/>
      </rPr>
      <t>目</t>
    </r>
    <r>
      <rPr>
        <b/>
        <sz val="10"/>
        <rFont val="Arial Narrow"/>
        <family val="2"/>
      </rPr>
      <t xml:space="preserve"> </t>
    </r>
    <r>
      <rPr>
        <b/>
        <sz val="10"/>
        <rFont val="宋体"/>
        <family val="3"/>
        <charset val="134"/>
      </rPr>
      <t>名</t>
    </r>
    <r>
      <rPr>
        <b/>
        <sz val="10"/>
        <rFont val="Arial Narrow"/>
        <family val="2"/>
      </rPr>
      <t xml:space="preserve"> </t>
    </r>
    <r>
      <rPr>
        <b/>
        <sz val="10"/>
        <rFont val="宋体"/>
        <family val="3"/>
        <charset val="134"/>
      </rPr>
      <t>称</t>
    </r>
  </si>
  <si>
    <t>3-9-1</t>
  </si>
  <si>
    <r>
      <rPr>
        <sz val="10"/>
        <rFont val="宋体"/>
        <family val="3"/>
        <charset val="134"/>
      </rPr>
      <t>原材料</t>
    </r>
  </si>
  <si>
    <t>3-9-2</t>
  </si>
  <si>
    <r>
      <rPr>
        <sz val="10"/>
        <rFont val="宋体"/>
        <family val="3"/>
        <charset val="134"/>
      </rPr>
      <t>材料采购（在途物资）</t>
    </r>
  </si>
  <si>
    <t>3-9-3</t>
  </si>
  <si>
    <r>
      <rPr>
        <sz val="10"/>
        <rFont val="宋体"/>
        <family val="3"/>
        <charset val="134"/>
      </rPr>
      <t>在库周转材料</t>
    </r>
  </si>
  <si>
    <t>3-9-4</t>
  </si>
  <si>
    <r>
      <rPr>
        <sz val="10"/>
        <rFont val="宋体"/>
        <family val="3"/>
        <charset val="134"/>
      </rPr>
      <t>包装物（库存物资）</t>
    </r>
  </si>
  <si>
    <t>3-9-5</t>
  </si>
  <si>
    <r>
      <rPr>
        <sz val="10"/>
        <rFont val="宋体"/>
        <family val="3"/>
        <charset val="134"/>
      </rPr>
      <t>产成品（库存商品）</t>
    </r>
  </si>
  <si>
    <t>3-9-6</t>
  </si>
  <si>
    <r>
      <rPr>
        <sz val="10"/>
        <rFont val="宋体"/>
        <family val="3"/>
        <charset val="134"/>
      </rPr>
      <t>在产品（自制半成品、施工成本）</t>
    </r>
  </si>
  <si>
    <t>3-9-7</t>
  </si>
  <si>
    <r>
      <rPr>
        <sz val="10"/>
        <rFont val="宋体"/>
        <family val="3"/>
        <charset val="134"/>
      </rPr>
      <t>委托加工物资</t>
    </r>
  </si>
  <si>
    <t>3-9-8</t>
  </si>
  <si>
    <r>
      <rPr>
        <sz val="10"/>
        <rFont val="宋体"/>
        <family val="3"/>
        <charset val="134"/>
      </rPr>
      <t>发出商品</t>
    </r>
  </si>
  <si>
    <t>3-9-9</t>
  </si>
  <si>
    <r>
      <rPr>
        <sz val="10"/>
        <rFont val="宋体"/>
        <family val="3"/>
        <charset val="134"/>
      </rPr>
      <t>在用周转材料</t>
    </r>
  </si>
  <si>
    <t>3-9-10</t>
  </si>
  <si>
    <r>
      <rPr>
        <sz val="10"/>
        <rFont val="宋体"/>
        <family val="3"/>
        <charset val="134"/>
      </rPr>
      <t>委托代销商品</t>
    </r>
  </si>
  <si>
    <t>3-9-11</t>
  </si>
  <si>
    <r>
      <rPr>
        <sz val="10"/>
        <rFont val="宋体"/>
        <family val="3"/>
        <charset val="134"/>
      </rPr>
      <t>受托代销商品</t>
    </r>
  </si>
  <si>
    <r>
      <rPr>
        <b/>
        <sz val="10"/>
        <rFont val="宋体"/>
        <family val="3"/>
        <charset val="134"/>
      </rPr>
      <t>存货合计</t>
    </r>
  </si>
  <si>
    <r>
      <rPr>
        <b/>
        <sz val="10"/>
        <rFont val="宋体"/>
        <family val="3"/>
        <charset val="134"/>
      </rPr>
      <t>减：存货跌价准备</t>
    </r>
  </si>
  <si>
    <r>
      <rPr>
        <b/>
        <sz val="10"/>
        <rFont val="宋体"/>
        <family val="3"/>
        <charset val="134"/>
      </rPr>
      <t>存货净额</t>
    </r>
  </si>
  <si>
    <r>
      <rPr>
        <b/>
        <sz val="18"/>
        <rFont val="Arial Narrow"/>
        <family val="2"/>
      </rPr>
      <t xml:space="preserve">         </t>
    </r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原材料评估分类汇总表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</si>
  <si>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3-9-1</t>
    </r>
  </si>
  <si>
    <r>
      <rPr>
        <b/>
        <sz val="10"/>
        <rFont val="宋体"/>
        <family val="3"/>
        <charset val="134"/>
      </rPr>
      <t>原材料类别</t>
    </r>
  </si>
  <si>
    <r>
      <rPr>
        <b/>
        <sz val="10"/>
        <rFont val="宋体"/>
        <family val="3"/>
        <charset val="134"/>
      </rPr>
      <t>规格型号</t>
    </r>
  </si>
  <si>
    <r>
      <rPr>
        <b/>
        <sz val="10"/>
        <rFont val="宋体"/>
        <family val="3"/>
        <charset val="134"/>
      </rPr>
      <t>计量单位</t>
    </r>
  </si>
  <si>
    <r>
      <rPr>
        <b/>
        <sz val="10"/>
        <rFont val="宋体"/>
        <family val="3"/>
        <charset val="134"/>
      </rPr>
      <t>账面数量</t>
    </r>
  </si>
  <si>
    <r>
      <rPr>
        <b/>
        <sz val="10"/>
        <rFont val="宋体"/>
        <family val="3"/>
        <charset val="134"/>
      </rPr>
      <t>账面单价</t>
    </r>
  </si>
  <si>
    <r>
      <rPr>
        <b/>
        <sz val="10"/>
        <rFont val="宋体"/>
        <family val="3"/>
        <charset val="134"/>
      </rPr>
      <t>实际数量</t>
    </r>
  </si>
  <si>
    <r>
      <rPr>
        <b/>
        <sz val="10"/>
        <rFont val="宋体"/>
        <family val="3"/>
        <charset val="134"/>
      </rPr>
      <t>评估单价</t>
    </r>
  </si>
  <si>
    <r>
      <rPr>
        <b/>
        <sz val="10"/>
        <rFont val="宋体"/>
        <family val="3"/>
        <charset val="134"/>
      </rPr>
      <t>积压、毁损数量</t>
    </r>
  </si>
  <si>
    <t>失效存货金额</t>
  </si>
  <si>
    <r>
      <rPr>
        <b/>
        <sz val="10"/>
        <rFont val="宋体"/>
        <family val="3"/>
        <charset val="134"/>
      </rPr>
      <t>原材料合计</t>
    </r>
  </si>
  <si>
    <r>
      <rPr>
        <b/>
        <sz val="10"/>
        <rFont val="宋体"/>
        <family val="3"/>
        <charset val="134"/>
      </rPr>
      <t>原材料净额</t>
    </r>
  </si>
  <si>
    <r>
      <rPr>
        <b/>
        <sz val="18"/>
        <rFont val="Arial Narrow"/>
        <family val="2"/>
      </rPr>
      <t xml:space="preserve">         </t>
    </r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原材料评估明细表</t>
    </r>
  </si>
  <si>
    <r>
      <rPr>
        <b/>
        <sz val="10"/>
        <rFont val="宋体"/>
        <family val="3"/>
        <charset val="134"/>
      </rPr>
      <t>名称</t>
    </r>
  </si>
  <si>
    <r>
      <rPr>
        <b/>
        <sz val="10"/>
        <rFont val="宋体"/>
        <family val="3"/>
        <charset val="134"/>
      </rPr>
      <t>入库时间</t>
    </r>
  </si>
  <si>
    <r>
      <rPr>
        <b/>
        <sz val="10"/>
        <rFont val="宋体"/>
        <family val="3"/>
        <charset val="134"/>
      </rPr>
      <t>持续未出库时间（月）</t>
    </r>
  </si>
  <si>
    <r>
      <rPr>
        <b/>
        <sz val="10"/>
        <rFont val="宋体"/>
        <family val="3"/>
        <charset val="134"/>
      </rPr>
      <t>存放地点</t>
    </r>
  </si>
  <si>
    <r>
      <rPr>
        <b/>
        <sz val="10"/>
        <rFont val="Times New Roman"/>
        <family val="1"/>
      </rPr>
      <t>数量</t>
    </r>
  </si>
  <si>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在库周转材料评估分类汇总表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</si>
  <si>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3-9-3</t>
    </r>
  </si>
  <si>
    <r>
      <rPr>
        <b/>
        <sz val="10"/>
        <rFont val="宋体"/>
        <family val="3"/>
        <charset val="134"/>
      </rPr>
      <t>类别名称</t>
    </r>
  </si>
  <si>
    <r>
      <rPr>
        <b/>
        <sz val="10"/>
        <rFont val="宋体"/>
        <family val="3"/>
        <charset val="134"/>
      </rPr>
      <t>在库周转材料合计</t>
    </r>
  </si>
  <si>
    <r>
      <rPr>
        <b/>
        <sz val="10"/>
        <rFont val="宋体"/>
        <family val="3"/>
        <charset val="134"/>
      </rPr>
      <t>在库周转材料净额</t>
    </r>
  </si>
  <si>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材料采购（在途物资）评估明细表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</si>
  <si>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3-9-2</t>
    </r>
  </si>
  <si>
    <r>
      <rPr>
        <b/>
        <sz val="10"/>
        <rFont val="宋体"/>
        <family val="3"/>
        <charset val="134"/>
      </rPr>
      <t>发生时间</t>
    </r>
  </si>
  <si>
    <t>账面数量</t>
  </si>
  <si>
    <t>账面单价</t>
  </si>
  <si>
    <r>
      <rPr>
        <b/>
        <sz val="10"/>
        <rFont val="宋体"/>
        <family val="3"/>
        <charset val="134"/>
      </rPr>
      <t>资产状况</t>
    </r>
  </si>
  <si>
    <r>
      <rPr>
        <b/>
        <sz val="10"/>
        <rFont val="宋体"/>
        <family val="3"/>
        <charset val="134"/>
      </rPr>
      <t>材料采购合计</t>
    </r>
  </si>
  <si>
    <r>
      <rPr>
        <b/>
        <sz val="10"/>
        <rFont val="宋体"/>
        <family val="3"/>
        <charset val="134"/>
      </rPr>
      <t>材料采购净额</t>
    </r>
  </si>
  <si>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在库周转材料评估明细表</t>
    </r>
  </si>
  <si>
    <t>在库周转材料合计</t>
  </si>
  <si>
    <t>在库周转材料净额</t>
  </si>
  <si>
    <r>
      <rPr>
        <b/>
        <sz val="18"/>
        <rFont val="Arial Narrow"/>
        <family val="2"/>
      </rPr>
      <t xml:space="preserve">   </t>
    </r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包装物（库存物资）评估明细表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</si>
  <si>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3-9-4</t>
    </r>
  </si>
  <si>
    <r>
      <rPr>
        <b/>
        <sz val="10"/>
        <rFont val="宋体"/>
        <family val="3"/>
        <charset val="134"/>
      </rPr>
      <t>积压毁损数量</t>
    </r>
  </si>
  <si>
    <r>
      <rPr>
        <b/>
        <sz val="10"/>
        <rFont val="宋体"/>
        <family val="3"/>
        <charset val="134"/>
      </rPr>
      <t>存放位置及备注事项</t>
    </r>
  </si>
  <si>
    <r>
      <rPr>
        <b/>
        <sz val="10"/>
        <rFont val="宋体"/>
        <family val="3"/>
        <charset val="134"/>
      </rPr>
      <t>包装物（库存物资）合</t>
    </r>
    <r>
      <rPr>
        <b/>
        <sz val="9"/>
        <rFont val="宋体"/>
        <family val="3"/>
        <charset val="134"/>
      </rPr>
      <t>计</t>
    </r>
  </si>
  <si>
    <r>
      <rPr>
        <b/>
        <sz val="10"/>
        <rFont val="宋体"/>
        <family val="3"/>
        <charset val="134"/>
      </rPr>
      <t>包装物（库存物资）净额</t>
    </r>
  </si>
  <si>
    <r>
      <rPr>
        <b/>
        <sz val="18"/>
        <rFont val="Arial Narrow"/>
        <family val="2"/>
      </rPr>
      <t xml:space="preserve">   </t>
    </r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产成品（库存商品）评估分类汇总表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</si>
  <si>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3-9-5</t>
    </r>
  </si>
  <si>
    <r>
      <rPr>
        <b/>
        <sz val="10"/>
        <rFont val="宋体"/>
        <family val="3"/>
        <charset val="134"/>
      </rPr>
      <t>产成品合计</t>
    </r>
  </si>
  <si>
    <r>
      <rPr>
        <b/>
        <sz val="10"/>
        <rFont val="宋体"/>
        <family val="3"/>
        <charset val="134"/>
      </rPr>
      <t>产成品净额</t>
    </r>
  </si>
  <si>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产成品（库存商品、开发产品）评估明细表</t>
    </r>
  </si>
  <si>
    <r>
      <rPr>
        <b/>
        <sz val="10"/>
        <rFont val="宋体"/>
        <family val="3"/>
        <charset val="134"/>
      </rPr>
      <t>全楼层数</t>
    </r>
  </si>
  <si>
    <r>
      <rPr>
        <b/>
        <sz val="10"/>
        <rFont val="宋体"/>
        <family val="3"/>
        <charset val="134"/>
      </rPr>
      <t>房屋性质</t>
    </r>
  </si>
  <si>
    <r>
      <rPr>
        <b/>
        <sz val="10"/>
        <rFont val="宋体"/>
        <family val="3"/>
        <charset val="134"/>
      </rPr>
      <t>已签约合同金额</t>
    </r>
  </si>
  <si>
    <r>
      <rPr>
        <b/>
        <sz val="10"/>
        <rFont val="宋体"/>
        <family val="3"/>
        <charset val="134"/>
      </rPr>
      <t>预售售价</t>
    </r>
  </si>
  <si>
    <r>
      <rPr>
        <b/>
        <sz val="10"/>
        <rFont val="宋体"/>
        <family val="3"/>
        <charset val="134"/>
      </rPr>
      <t>单元数及起始方位</t>
    </r>
  </si>
  <si>
    <r>
      <rPr>
        <b/>
        <sz val="10"/>
        <rFont val="宋体"/>
        <family val="3"/>
        <charset val="134"/>
      </rPr>
      <t>户型所处位置朝向（东西南北中）</t>
    </r>
  </si>
  <si>
    <r>
      <rPr>
        <b/>
        <sz val="10"/>
        <rFont val="宋体"/>
        <family val="3"/>
        <charset val="134"/>
      </rPr>
      <t>销售状况</t>
    </r>
  </si>
  <si>
    <r>
      <rPr>
        <b/>
        <sz val="10"/>
        <rFont val="宋体"/>
        <family val="3"/>
        <charset val="134"/>
      </rPr>
      <t>图书码洋单价</t>
    </r>
  </si>
  <si>
    <r>
      <rPr>
        <b/>
        <sz val="10"/>
        <rFont val="宋体"/>
        <family val="3"/>
        <charset val="134"/>
      </rPr>
      <t>销售折扣率</t>
    </r>
    <r>
      <rPr>
        <b/>
        <sz val="10"/>
        <rFont val="Arial Narrow"/>
        <family val="2"/>
      </rPr>
      <t>(%)</t>
    </r>
  </si>
  <si>
    <r>
      <rPr>
        <b/>
        <sz val="10"/>
        <rFont val="宋体"/>
        <family val="3"/>
        <charset val="134"/>
      </rPr>
      <t>图书状态</t>
    </r>
  </si>
  <si>
    <r>
      <rPr>
        <b/>
        <sz val="10"/>
        <rFont val="宋体"/>
        <family val="3"/>
        <charset val="134"/>
      </rPr>
      <t>数量</t>
    </r>
  </si>
  <si>
    <r>
      <rPr>
        <b/>
        <sz val="10"/>
        <rFont val="宋体"/>
        <family val="3"/>
        <charset val="134"/>
      </rPr>
      <t>金额</t>
    </r>
  </si>
  <si>
    <r>
      <rPr>
        <b/>
        <sz val="10"/>
        <rFont val="宋体"/>
        <family val="3"/>
        <charset val="134"/>
      </rPr>
      <t>损失原因</t>
    </r>
  </si>
  <si>
    <r>
      <rPr>
        <b/>
        <sz val="10"/>
        <rFont val="宋体"/>
        <family val="3"/>
        <charset val="134"/>
      </rPr>
      <t>损失类型</t>
    </r>
  </si>
  <si>
    <r>
      <rPr>
        <b/>
        <sz val="10"/>
        <rFont val="宋体"/>
        <family val="3"/>
        <charset val="134"/>
      </rPr>
      <t>评估基准日的含税售价</t>
    </r>
  </si>
  <si>
    <r>
      <rPr>
        <b/>
        <sz val="10"/>
        <rFont val="宋体"/>
        <family val="3"/>
        <charset val="134"/>
      </rPr>
      <t>跌价损失率</t>
    </r>
  </si>
  <si>
    <r>
      <rPr>
        <b/>
        <sz val="10"/>
        <rFont val="宋体"/>
        <family val="3"/>
        <charset val="134"/>
      </rPr>
      <t>不含增值税售价</t>
    </r>
  </si>
  <si>
    <t xml:space="preserve">   产成品——出厂销售均价统计表</t>
  </si>
  <si>
    <r>
      <rPr>
        <b/>
        <sz val="10"/>
        <rFont val="宋体"/>
        <family val="3"/>
        <charset val="134"/>
      </rPr>
      <t>金额单位</t>
    </r>
    <r>
      <rPr>
        <b/>
        <sz val="10"/>
        <rFont val="Times New Roman"/>
        <family val="1"/>
      </rPr>
      <t>:</t>
    </r>
    <r>
      <rPr>
        <b/>
        <sz val="10"/>
        <rFont val="宋体"/>
        <family val="3"/>
        <charset val="134"/>
      </rPr>
      <t>人民币元</t>
    </r>
  </si>
  <si>
    <r>
      <rPr>
        <b/>
        <sz val="10"/>
        <rFont val="宋体"/>
        <family val="3"/>
        <charset val="134"/>
      </rPr>
      <t>产品名称</t>
    </r>
  </si>
  <si>
    <r>
      <rPr>
        <b/>
        <sz val="10"/>
        <rFont val="宋体"/>
        <family val="3"/>
        <charset val="134"/>
      </rPr>
      <t>产品规格型号</t>
    </r>
  </si>
  <si>
    <r>
      <rPr>
        <b/>
        <sz val="10"/>
        <rFont val="宋体"/>
        <family val="3"/>
        <charset val="134"/>
      </rPr>
      <t>帐面数量</t>
    </r>
  </si>
  <si>
    <r>
      <rPr>
        <b/>
        <sz val="10"/>
        <rFont val="宋体"/>
        <family val="3"/>
        <charset val="134"/>
      </rPr>
      <t>帐面单价</t>
    </r>
  </si>
  <si>
    <r>
      <rPr>
        <b/>
        <sz val="10"/>
        <rFont val="宋体"/>
        <family val="3"/>
        <charset val="134"/>
      </rPr>
      <t>帐面价值</t>
    </r>
  </si>
  <si>
    <r>
      <rPr>
        <b/>
        <sz val="10"/>
        <rFont val="Arial Narrow"/>
        <family val="2"/>
      </rPr>
      <t>2018</t>
    </r>
    <r>
      <rPr>
        <b/>
        <sz val="10"/>
        <rFont val="宋体"/>
        <family val="3"/>
        <charset val="134"/>
      </rPr>
      <t>年</t>
    </r>
  </si>
  <si>
    <r>
      <rPr>
        <b/>
        <sz val="10"/>
        <rFont val="宋体"/>
        <family val="3"/>
        <charset val="134"/>
      </rPr>
      <t>年均销售平均单价</t>
    </r>
  </si>
  <si>
    <r>
      <rPr>
        <b/>
        <sz val="10"/>
        <rFont val="Arial Narrow"/>
        <family val="2"/>
      </rPr>
      <t>2019</t>
    </r>
    <r>
      <rPr>
        <b/>
        <sz val="10"/>
        <rFont val="宋体"/>
        <family val="3"/>
        <charset val="134"/>
      </rPr>
      <t>年</t>
    </r>
  </si>
  <si>
    <r>
      <rPr>
        <b/>
        <sz val="10"/>
        <rFont val="宋体"/>
        <family val="3"/>
        <charset val="134"/>
      </rPr>
      <t>基准日当月销售平均单价</t>
    </r>
  </si>
  <si>
    <r>
      <rPr>
        <b/>
        <sz val="10"/>
        <rFont val="宋体"/>
        <family val="3"/>
        <charset val="134"/>
      </rPr>
      <t>基准日当月单位平均销售费用</t>
    </r>
  </si>
  <si>
    <r>
      <rPr>
        <b/>
        <sz val="10"/>
        <rFont val="宋体"/>
        <family val="3"/>
        <charset val="134"/>
      </rPr>
      <t>基准日当月销售平均单位成本</t>
    </r>
  </si>
  <si>
    <r>
      <rPr>
        <b/>
        <sz val="10"/>
        <rFont val="宋体"/>
        <family val="3"/>
        <charset val="134"/>
      </rPr>
      <t>一季度平均销售单价</t>
    </r>
  </si>
  <si>
    <r>
      <rPr>
        <b/>
        <sz val="10"/>
        <rFont val="宋体"/>
        <family val="3"/>
        <charset val="134"/>
      </rPr>
      <t>二季度平均销售单价</t>
    </r>
  </si>
  <si>
    <r>
      <rPr>
        <b/>
        <sz val="10"/>
        <rFont val="宋体"/>
        <family val="3"/>
        <charset val="134"/>
      </rPr>
      <t>三季度平均销售单价</t>
    </r>
  </si>
  <si>
    <r>
      <rPr>
        <b/>
        <sz val="10"/>
        <rFont val="宋体"/>
        <family val="3"/>
        <charset val="134"/>
      </rPr>
      <t>四季度平均销售单价</t>
    </r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</si>
  <si>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     </t>
    </r>
    <r>
      <rPr>
        <b/>
        <sz val="10"/>
        <rFont val="宋体"/>
        <family val="3"/>
        <charset val="134"/>
      </rPr>
      <t>计</t>
    </r>
  </si>
  <si>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在产品（自制半成品、施工成本）评估明细表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</si>
  <si>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3-9-6</t>
    </r>
  </si>
  <si>
    <r>
      <rPr>
        <b/>
        <sz val="10"/>
        <rFont val="宋体"/>
        <family val="3"/>
        <charset val="134"/>
      </rPr>
      <t>建筑性质</t>
    </r>
  </si>
  <si>
    <r>
      <rPr>
        <b/>
        <sz val="10"/>
        <rFont val="宋体"/>
        <family val="3"/>
        <charset val="134"/>
      </rPr>
      <t>建造合同总价</t>
    </r>
  </si>
  <si>
    <r>
      <rPr>
        <b/>
        <sz val="10"/>
        <rFont val="宋体"/>
        <family val="3"/>
        <charset val="134"/>
      </rPr>
      <t>已结算工程款</t>
    </r>
  </si>
  <si>
    <r>
      <rPr>
        <b/>
        <sz val="10"/>
        <rFont val="宋体"/>
        <family val="3"/>
        <charset val="134"/>
      </rPr>
      <t>已结工程款比率</t>
    </r>
  </si>
  <si>
    <r>
      <rPr>
        <b/>
        <sz val="10"/>
        <rFont val="宋体"/>
        <family val="3"/>
        <charset val="134"/>
      </rPr>
      <t>工程毛利</t>
    </r>
  </si>
  <si>
    <r>
      <rPr>
        <b/>
        <sz val="10"/>
        <rFont val="宋体"/>
        <family val="3"/>
        <charset val="134"/>
      </rPr>
      <t>工程完工形象进度</t>
    </r>
  </si>
  <si>
    <r>
      <rPr>
        <b/>
        <sz val="10"/>
        <rFont val="宋体"/>
        <family val="3"/>
        <charset val="134"/>
      </rPr>
      <t>生产周期</t>
    </r>
  </si>
  <si>
    <r>
      <rPr>
        <b/>
        <sz val="10"/>
        <rFont val="宋体"/>
        <family val="3"/>
        <charset val="134"/>
      </rPr>
      <t>完工程度</t>
    </r>
  </si>
  <si>
    <r>
      <rPr>
        <b/>
        <sz val="10"/>
        <rFont val="宋体"/>
        <family val="3"/>
        <charset val="134"/>
      </rPr>
      <t>生产车间</t>
    </r>
  </si>
  <si>
    <r>
      <rPr>
        <b/>
        <sz val="10"/>
        <rFont val="宋体"/>
        <family val="3"/>
        <charset val="134"/>
      </rPr>
      <t>在产品合计</t>
    </r>
  </si>
  <si>
    <r>
      <rPr>
        <b/>
        <sz val="10"/>
        <rFont val="宋体"/>
        <family val="3"/>
        <charset val="134"/>
      </rPr>
      <t>在产品净额</t>
    </r>
  </si>
  <si>
    <r>
      <rPr>
        <sz val="18"/>
        <rFont val="Arial Narrow"/>
        <family val="2"/>
      </rPr>
      <t xml:space="preserve">                   </t>
    </r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委托加工物资评估明细表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</si>
  <si>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3-9-7</t>
    </r>
  </si>
  <si>
    <r>
      <rPr>
        <b/>
        <sz val="10"/>
        <rFont val="宋体"/>
        <family val="3"/>
        <charset val="134"/>
      </rPr>
      <t>加工单位名称</t>
    </r>
  </si>
  <si>
    <t>委托加工物资合计</t>
  </si>
  <si>
    <t>委托加工物资净额</t>
  </si>
  <si>
    <r>
      <rPr>
        <b/>
        <sz val="18"/>
        <rFont val="Times New Roman"/>
        <family val="1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发出商品评估明细表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</si>
  <si>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3-9-8</t>
    </r>
  </si>
  <si>
    <r>
      <rPr>
        <b/>
        <sz val="10"/>
        <rFont val="宋体"/>
        <family val="3"/>
        <charset val="134"/>
      </rPr>
      <t>商品名称</t>
    </r>
  </si>
  <si>
    <r>
      <rPr>
        <b/>
        <sz val="10"/>
        <rFont val="宋体"/>
        <family val="3"/>
        <charset val="134"/>
      </rPr>
      <t>购货单位名称</t>
    </r>
  </si>
  <si>
    <r>
      <rPr>
        <b/>
        <sz val="10"/>
        <rFont val="宋体"/>
        <family val="3"/>
        <charset val="134"/>
      </rPr>
      <t>结算日期</t>
    </r>
  </si>
  <si>
    <r>
      <rPr>
        <b/>
        <sz val="10"/>
        <rFont val="宋体"/>
        <family val="3"/>
        <charset val="134"/>
      </rPr>
      <t>回款状况</t>
    </r>
  </si>
  <si>
    <r>
      <rPr>
        <b/>
        <sz val="10"/>
        <rFont val="宋体"/>
        <family val="3"/>
        <charset val="134"/>
      </rPr>
      <t>发出商品合计</t>
    </r>
  </si>
  <si>
    <r>
      <rPr>
        <b/>
        <sz val="10"/>
        <rFont val="宋体"/>
        <family val="3"/>
        <charset val="134"/>
      </rPr>
      <t>发出商品净额</t>
    </r>
  </si>
  <si>
    <r>
      <rPr>
        <sz val="18"/>
        <rFont val="Arial Narrow"/>
        <family val="2"/>
      </rPr>
      <t xml:space="preserve">          </t>
    </r>
    <r>
      <rPr>
        <b/>
        <sz val="18"/>
        <rFont val="宋体"/>
        <family val="3"/>
        <charset val="134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在用周转材料评估明细表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</si>
  <si>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3-9-9</t>
    </r>
  </si>
  <si>
    <r>
      <rPr>
        <b/>
        <sz val="10"/>
        <rFont val="宋体"/>
        <family val="3"/>
        <charset val="134"/>
      </rPr>
      <t>启用时间</t>
    </r>
  </si>
  <si>
    <r>
      <rPr>
        <b/>
        <sz val="10"/>
        <rFont val="宋体"/>
        <family val="3"/>
        <charset val="134"/>
      </rPr>
      <t>成新率</t>
    </r>
    <r>
      <rPr>
        <b/>
        <sz val="10"/>
        <rFont val="Arial Narrow"/>
        <family val="2"/>
      </rPr>
      <t>%</t>
    </r>
  </si>
  <si>
    <r>
      <rPr>
        <b/>
        <sz val="10"/>
        <rFont val="宋体"/>
        <family val="3"/>
        <charset val="134"/>
      </rPr>
      <t>无实物、已毁损数量</t>
    </r>
  </si>
  <si>
    <t>在用周转材料合计</t>
  </si>
  <si>
    <t>在用周转材料净额</t>
  </si>
  <si>
    <r>
      <rPr>
        <b/>
        <sz val="18"/>
        <rFont val="Times New Roman"/>
        <family val="1"/>
      </rPr>
      <t>存货</t>
    </r>
    <r>
      <rPr>
        <b/>
        <sz val="18"/>
        <rFont val="Arial Narrow"/>
        <family val="2"/>
      </rPr>
      <t>-</t>
    </r>
    <r>
      <rPr>
        <b/>
        <sz val="18"/>
        <rFont val="宋体"/>
        <family val="3"/>
        <charset val="134"/>
      </rPr>
      <t>委托代销商品评估明细表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</si>
  <si>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3-9-10</t>
    </r>
  </si>
  <si>
    <r>
      <rPr>
        <b/>
        <sz val="10"/>
        <rFont val="宋体"/>
        <family val="3"/>
        <charset val="134"/>
      </rPr>
      <t>受托代销单位名称</t>
    </r>
  </si>
  <si>
    <r>
      <rPr>
        <b/>
        <sz val="10"/>
        <rFont val="宋体"/>
        <family val="3"/>
        <charset val="134"/>
      </rPr>
      <t>委托代销商品合计</t>
    </r>
  </si>
  <si>
    <r>
      <rPr>
        <b/>
        <sz val="10"/>
        <rFont val="宋体"/>
        <family val="3"/>
        <charset val="134"/>
      </rPr>
      <t>委托代销商品净额</t>
    </r>
  </si>
  <si>
    <r>
      <rPr>
        <b/>
        <sz val="18"/>
        <rFont val="Times New Roman"/>
        <family val="1"/>
      </rPr>
      <t>受托代销商品评估明细表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</si>
  <si>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3-9-11</t>
    </r>
  </si>
  <si>
    <r>
      <rPr>
        <b/>
        <sz val="10"/>
        <rFont val="宋体"/>
        <family val="3"/>
        <charset val="134"/>
      </rPr>
      <t>委托代销单位名称</t>
    </r>
  </si>
  <si>
    <r>
      <rPr>
        <b/>
        <sz val="10"/>
        <rFont val="宋体"/>
        <family val="3"/>
        <charset val="134"/>
      </rPr>
      <t>资产使用状况</t>
    </r>
  </si>
  <si>
    <r>
      <rPr>
        <b/>
        <sz val="10"/>
        <rFont val="宋体"/>
        <family val="3"/>
        <charset val="134"/>
      </rPr>
      <t>受托代销商品合计</t>
    </r>
  </si>
  <si>
    <r>
      <rPr>
        <b/>
        <sz val="10"/>
        <rFont val="宋体"/>
        <family val="3"/>
        <charset val="134"/>
      </rPr>
      <t>受托代销商品净额</t>
    </r>
  </si>
  <si>
    <r>
      <rPr>
        <b/>
        <sz val="18"/>
        <rFont val="宋体"/>
        <family val="3"/>
        <charset val="134"/>
      </rPr>
      <t>合同资产评估明细表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</si>
  <si>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3-10</t>
    </r>
  </si>
  <si>
    <t/>
  </si>
  <si>
    <t>项目及内容</t>
  </si>
  <si>
    <t>发生日期</t>
  </si>
  <si>
    <t>结算内容</t>
  </si>
  <si>
    <t>增减率%</t>
  </si>
  <si>
    <t>备注</t>
  </si>
  <si>
    <r>
      <rPr>
        <b/>
        <sz val="10"/>
        <rFont val="宋体"/>
        <family val="3"/>
        <charset val="134"/>
      </rPr>
      <t>合同资产合计</t>
    </r>
  </si>
  <si>
    <r>
      <rPr>
        <b/>
        <sz val="10"/>
        <rFont val="宋体"/>
        <family val="3"/>
        <charset val="134"/>
      </rPr>
      <t>合同资产减值准备</t>
    </r>
  </si>
  <si>
    <r>
      <rPr>
        <b/>
        <sz val="10"/>
        <rFont val="宋体"/>
        <family val="3"/>
        <charset val="134"/>
      </rPr>
      <t>合同资产净额</t>
    </r>
  </si>
  <si>
    <r>
      <rPr>
        <b/>
        <sz val="18"/>
        <rFont val="宋体"/>
        <family val="3"/>
        <charset val="134"/>
      </rPr>
      <t>持有待售资产评估明细表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</si>
  <si>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3-11</t>
    </r>
  </si>
  <si>
    <r>
      <rPr>
        <b/>
        <sz val="10"/>
        <rFont val="宋体"/>
        <family val="3"/>
        <charset val="134"/>
      </rPr>
      <t>项目及内容</t>
    </r>
  </si>
  <si>
    <r>
      <rPr>
        <b/>
        <sz val="10"/>
        <rFont val="宋体"/>
        <family val="3"/>
        <charset val="134"/>
      </rPr>
      <t>结算内容</t>
    </r>
  </si>
  <si>
    <r>
      <rPr>
        <b/>
        <sz val="10"/>
        <rFont val="宋体"/>
        <family val="3"/>
        <charset val="134"/>
      </rPr>
      <t>增减率</t>
    </r>
    <r>
      <rPr>
        <b/>
        <sz val="10"/>
        <rFont val="Arial Narrow"/>
        <family val="2"/>
      </rPr>
      <t>%</t>
    </r>
  </si>
  <si>
    <r>
      <rPr>
        <b/>
        <sz val="10"/>
        <rFont val="宋体"/>
        <family val="3"/>
        <charset val="134"/>
      </rPr>
      <t>持有待售资产合计</t>
    </r>
  </si>
  <si>
    <r>
      <rPr>
        <b/>
        <sz val="18"/>
        <rFont val="Arial Narrow"/>
        <family val="2"/>
      </rPr>
      <t xml:space="preserve">              </t>
    </r>
    <r>
      <rPr>
        <b/>
        <sz val="18"/>
        <rFont val="宋体"/>
        <family val="3"/>
        <charset val="134"/>
      </rPr>
      <t>一年内到期的非流动资产评估明细表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</si>
  <si>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3-12</t>
    </r>
  </si>
  <si>
    <t xml:space="preserve">    其他流动资产评估明细表</t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</si>
  <si>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3-13</t>
    </r>
  </si>
  <si>
    <r>
      <rPr>
        <b/>
        <sz val="10"/>
        <rFont val="宋体"/>
        <family val="3"/>
        <charset val="134"/>
      </rPr>
      <t>名称及内容</t>
    </r>
  </si>
  <si>
    <r>
      <rPr>
        <b/>
        <sz val="10"/>
        <rFont val="宋体"/>
        <family val="3"/>
        <charset val="134"/>
      </rPr>
      <t>尚存收益期</t>
    </r>
  </si>
  <si>
    <r>
      <rPr>
        <sz val="10"/>
        <rFont val="Arial Narrow"/>
        <family val="2"/>
      </rPr>
      <t>2022</t>
    </r>
    <r>
      <rPr>
        <sz val="10"/>
        <rFont val="宋体"/>
        <family val="3"/>
        <charset val="134"/>
      </rPr>
      <t>年</t>
    </r>
    <r>
      <rPr>
        <sz val="10"/>
        <rFont val="Arial Narrow"/>
        <family val="2"/>
      </rPr>
      <t>2</t>
    </r>
    <r>
      <rPr>
        <sz val="10"/>
        <rFont val="宋体"/>
        <family val="3"/>
        <charset val="134"/>
      </rPr>
      <t>月已收回</t>
    </r>
  </si>
  <si>
    <r>
      <rPr>
        <b/>
        <sz val="18"/>
        <rFont val="宋体"/>
        <family val="3"/>
        <charset val="134"/>
      </rPr>
      <t>非流动资产评估汇总表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</si>
  <si>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</t>
    </r>
  </si>
  <si>
    <t>4-1</t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</si>
  <si>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</si>
  <si>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</si>
  <si>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</si>
  <si>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</si>
  <si>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</si>
  <si>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</si>
  <si>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</si>
  <si>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</si>
  <si>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</si>
  <si>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</si>
  <si>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</si>
  <si>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</si>
  <si>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</si>
  <si>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</si>
  <si>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</si>
  <si>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</si>
  <si>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</si>
  <si>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r>
      <rPr>
        <b/>
        <sz val="10"/>
        <rFont val="宋体"/>
        <family val="3"/>
        <charset val="134"/>
      </rPr>
      <t>非流动资产合计</t>
    </r>
  </si>
  <si>
    <r>
      <rPr>
        <b/>
        <sz val="18"/>
        <rFont val="宋体"/>
        <family val="3"/>
        <charset val="134"/>
      </rPr>
      <t>债权投资评估明细表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</si>
  <si>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</t>
    </r>
  </si>
  <si>
    <r>
      <rPr>
        <b/>
        <sz val="10"/>
        <rFont val="宋体"/>
        <family val="3"/>
        <charset val="134"/>
      </rPr>
      <t>债券种类</t>
    </r>
  </si>
  <si>
    <r>
      <rPr>
        <b/>
        <sz val="10"/>
        <rFont val="宋体"/>
        <family val="3"/>
        <charset val="134"/>
      </rPr>
      <t>到期日</t>
    </r>
  </si>
  <si>
    <r>
      <rPr>
        <b/>
        <sz val="10"/>
        <rFont val="宋体"/>
        <family val="3"/>
        <charset val="134"/>
      </rPr>
      <t>成本</t>
    </r>
  </si>
  <si>
    <r>
      <rPr>
        <b/>
        <sz val="10"/>
        <rFont val="宋体"/>
        <family val="3"/>
        <charset val="134"/>
      </rPr>
      <t>债权投资合计</t>
    </r>
  </si>
  <si>
    <r>
      <rPr>
        <b/>
        <sz val="10"/>
        <rFont val="宋体"/>
        <family val="3"/>
        <charset val="134"/>
      </rPr>
      <t>减：债权投资减值准备</t>
    </r>
  </si>
  <si>
    <r>
      <rPr>
        <b/>
        <sz val="10"/>
        <rFont val="宋体"/>
        <family val="3"/>
        <charset val="134"/>
      </rPr>
      <t>债权投资净额</t>
    </r>
  </si>
  <si>
    <r>
      <rPr>
        <b/>
        <sz val="18"/>
        <rFont val="Times New Roman"/>
        <family val="1"/>
      </rPr>
      <t>其他债权投资评估明细表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</si>
  <si>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4-2</t>
    </r>
  </si>
  <si>
    <r>
      <rPr>
        <b/>
        <sz val="10"/>
        <rFont val="宋体"/>
        <family val="3"/>
        <charset val="134"/>
      </rPr>
      <t>债权类别</t>
    </r>
  </si>
  <si>
    <r>
      <rPr>
        <b/>
        <sz val="10"/>
        <rFont val="Times New Roman"/>
        <family val="1"/>
      </rPr>
      <t>增减值</t>
    </r>
  </si>
  <si>
    <r>
      <rPr>
        <b/>
        <sz val="10"/>
        <rFont val="Times New Roman"/>
        <family val="1"/>
      </rPr>
      <t>增减率</t>
    </r>
    <r>
      <rPr>
        <b/>
        <sz val="10"/>
        <rFont val="Arial Narrow"/>
        <family val="2"/>
      </rPr>
      <t>%</t>
    </r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</si>
  <si>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</t>
    </r>
    <r>
      <rPr>
        <sz val="10"/>
        <rFont val="宋体"/>
        <family val="3"/>
        <charset val="134"/>
      </rPr>
      <t>计</t>
    </r>
  </si>
  <si>
    <r>
      <rPr>
        <b/>
        <sz val="18"/>
        <rFont val="Arial Narrow"/>
        <family val="2"/>
      </rPr>
      <t xml:space="preserve">        </t>
    </r>
    <r>
      <rPr>
        <b/>
        <sz val="18"/>
        <rFont val="宋体"/>
        <family val="3"/>
        <charset val="134"/>
      </rPr>
      <t>长期应收款评估明细表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</si>
  <si>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4-3</t>
    </r>
  </si>
  <si>
    <r>
      <rPr>
        <b/>
        <sz val="10"/>
        <rFont val="宋体"/>
        <family val="3"/>
        <charset val="134"/>
      </rPr>
      <t>约定回款时间</t>
    </r>
  </si>
  <si>
    <t>账龄（月）</t>
  </si>
  <si>
    <r>
      <rPr>
        <b/>
        <sz val="10"/>
        <rFont val="宋体"/>
        <family val="3"/>
        <charset val="134"/>
      </rPr>
      <t>长期应收款合计</t>
    </r>
  </si>
  <si>
    <r>
      <rPr>
        <b/>
        <sz val="10"/>
        <rFont val="宋体"/>
        <family val="3"/>
        <charset val="134"/>
      </rPr>
      <t>长期应收款净额</t>
    </r>
  </si>
  <si>
    <r>
      <rPr>
        <b/>
        <sz val="18"/>
        <rFont val="宋体"/>
        <family val="3"/>
        <charset val="134"/>
      </rPr>
      <t>长期股权投资评估明细表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</si>
  <si>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4-4</t>
    </r>
  </si>
  <si>
    <r>
      <rPr>
        <b/>
        <sz val="10"/>
        <rFont val="宋体"/>
        <family val="3"/>
        <charset val="134"/>
      </rPr>
      <t>协议投资期限</t>
    </r>
  </si>
  <si>
    <r>
      <rPr>
        <b/>
        <sz val="10"/>
        <rFont val="宋体"/>
        <family val="3"/>
        <charset val="134"/>
      </rPr>
      <t>投资成本</t>
    </r>
  </si>
  <si>
    <r>
      <rPr>
        <b/>
        <sz val="10"/>
        <rFont val="宋体"/>
        <family val="3"/>
        <charset val="134"/>
      </rPr>
      <t>投资比例</t>
    </r>
  </si>
  <si>
    <r>
      <rPr>
        <b/>
        <sz val="10"/>
        <rFont val="宋体"/>
        <family val="3"/>
        <charset val="134"/>
      </rPr>
      <t>投资资产状况</t>
    </r>
  </si>
  <si>
    <r>
      <rPr>
        <b/>
        <sz val="10"/>
        <rFont val="宋体"/>
        <family val="3"/>
        <charset val="134"/>
      </rPr>
      <t>长期股权投资合计</t>
    </r>
  </si>
  <si>
    <r>
      <rPr>
        <b/>
        <sz val="10"/>
        <rFont val="宋体"/>
        <family val="3"/>
        <charset val="134"/>
      </rPr>
      <t>长期股权投资净值</t>
    </r>
  </si>
  <si>
    <r>
      <rPr>
        <b/>
        <sz val="18"/>
        <rFont val="Arial Narrow"/>
        <family val="2"/>
      </rPr>
      <t xml:space="preserve">                   </t>
    </r>
    <r>
      <rPr>
        <b/>
        <sz val="18"/>
        <rFont val="宋体"/>
        <family val="3"/>
        <charset val="134"/>
      </rPr>
      <t>其他权益工具投资评估汇总表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</si>
  <si>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4-5</t>
    </r>
  </si>
  <si>
    <r>
      <rPr>
        <b/>
        <sz val="10"/>
        <rFont val="宋体"/>
        <family val="3"/>
        <charset val="134"/>
      </rPr>
      <t>增减值</t>
    </r>
  </si>
  <si>
    <t>4-5-1</t>
  </si>
  <si>
    <r>
      <rPr>
        <sz val="10"/>
        <rFont val="宋体"/>
        <family val="3"/>
        <charset val="134"/>
      </rPr>
      <t>其他权益工具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股票投资</t>
    </r>
  </si>
  <si>
    <t>4-5-2</t>
  </si>
  <si>
    <r>
      <rPr>
        <sz val="10"/>
        <rFont val="宋体"/>
        <family val="3"/>
        <charset val="134"/>
      </rPr>
      <t>其他权益工具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其他投资</t>
    </r>
  </si>
  <si>
    <r>
      <rPr>
        <b/>
        <sz val="10"/>
        <rFont val="Times New Roman"/>
        <family val="1"/>
      </rPr>
      <t>其他权益工具投资合计</t>
    </r>
  </si>
  <si>
    <r>
      <rPr>
        <b/>
        <sz val="10"/>
        <rFont val="Times New Roman"/>
        <family val="1"/>
      </rPr>
      <t>减：其他权益工具投资减值准备</t>
    </r>
  </si>
  <si>
    <r>
      <rPr>
        <b/>
        <sz val="10"/>
        <rFont val="Times New Roman"/>
        <family val="1"/>
      </rPr>
      <t>其他权益工具投资净额</t>
    </r>
  </si>
  <si>
    <r>
      <rPr>
        <b/>
        <sz val="18"/>
        <rFont val="宋体"/>
        <family val="3"/>
        <charset val="134"/>
      </rPr>
      <t>其他权益工具投资</t>
    </r>
    <r>
      <rPr>
        <b/>
        <sz val="18"/>
        <rFont val="Arial Narrow"/>
        <family val="2"/>
      </rPr>
      <t>—</t>
    </r>
    <r>
      <rPr>
        <b/>
        <sz val="18"/>
        <rFont val="宋体"/>
        <family val="3"/>
        <charset val="134"/>
      </rPr>
      <t>股票投资评估明细表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</si>
  <si>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4-5-1</t>
    </r>
  </si>
  <si>
    <r>
      <rPr>
        <b/>
        <sz val="10"/>
        <rFont val="宋体"/>
        <family val="3"/>
        <charset val="134"/>
      </rPr>
      <t>股票性质</t>
    </r>
  </si>
  <si>
    <r>
      <rPr>
        <b/>
        <sz val="10"/>
        <rFont val="宋体"/>
        <family val="3"/>
        <charset val="134"/>
      </rPr>
      <t>股票代码</t>
    </r>
  </si>
  <si>
    <r>
      <rPr>
        <b/>
        <sz val="10"/>
        <rFont val="宋体"/>
        <family val="3"/>
        <charset val="134"/>
      </rPr>
      <t>持股比例</t>
    </r>
    <r>
      <rPr>
        <b/>
        <sz val="10"/>
        <rFont val="Arial Narrow"/>
        <family val="2"/>
      </rPr>
      <t>%</t>
    </r>
  </si>
  <si>
    <r>
      <rPr>
        <b/>
        <sz val="10"/>
        <rFont val="宋体"/>
        <family val="3"/>
        <charset val="134"/>
      </rPr>
      <t>基准日收盘价</t>
    </r>
  </si>
  <si>
    <r>
      <rPr>
        <b/>
        <sz val="10"/>
        <rFont val="宋体"/>
        <family val="3"/>
        <charset val="134"/>
      </rPr>
      <t>取得成本</t>
    </r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</si>
  <si>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       </t>
    </r>
    <r>
      <rPr>
        <sz val="10"/>
        <rFont val="宋体"/>
        <family val="3"/>
        <charset val="134"/>
      </rPr>
      <t>计</t>
    </r>
  </si>
  <si>
    <r>
      <rPr>
        <b/>
        <sz val="18"/>
        <rFont val="Times New Roman"/>
        <family val="1"/>
      </rPr>
      <t>其他权益工具</t>
    </r>
    <r>
      <rPr>
        <b/>
        <sz val="18"/>
        <rFont val="Arial Narrow"/>
        <family val="2"/>
      </rPr>
      <t>—</t>
    </r>
    <r>
      <rPr>
        <b/>
        <sz val="18"/>
        <rFont val="Times New Roman"/>
        <family val="1"/>
      </rPr>
      <t>其他投资评估明细表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</si>
  <si>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4-5-2</t>
    </r>
  </si>
  <si>
    <r>
      <rPr>
        <b/>
        <sz val="10"/>
        <rFont val="宋体"/>
        <family val="3"/>
        <charset val="134"/>
      </rPr>
      <t>合计</t>
    </r>
  </si>
  <si>
    <r>
      <rPr>
        <b/>
        <sz val="18"/>
        <rFont val="宋体"/>
        <family val="3"/>
        <charset val="134"/>
      </rPr>
      <t>其他非流动金融资产评估明细表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</si>
  <si>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4-6</t>
    </r>
  </si>
  <si>
    <r>
      <rPr>
        <b/>
        <sz val="10"/>
        <rFont val="宋体"/>
        <family val="3"/>
        <charset val="134"/>
      </rPr>
      <t>投资类别</t>
    </r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</si>
  <si>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          </t>
    </r>
    <r>
      <rPr>
        <b/>
        <sz val="10"/>
        <rFont val="宋体"/>
        <family val="3"/>
        <charset val="134"/>
      </rPr>
      <t>计</t>
    </r>
  </si>
  <si>
    <r>
      <rPr>
        <b/>
        <sz val="10"/>
        <rFont val="宋体"/>
        <family val="3"/>
        <charset val="134"/>
      </rPr>
      <t>减：其他非流动金融资产减值准备</t>
    </r>
  </si>
  <si>
    <r>
      <rPr>
        <b/>
        <sz val="10"/>
        <rFont val="宋体"/>
        <family val="3"/>
        <charset val="134"/>
      </rPr>
      <t>净</t>
    </r>
    <r>
      <rPr>
        <b/>
        <sz val="10"/>
        <rFont val="Arial Narrow"/>
        <family val="2"/>
      </rPr>
      <t xml:space="preserve">            </t>
    </r>
    <r>
      <rPr>
        <b/>
        <sz val="10"/>
        <rFont val="宋体"/>
        <family val="3"/>
        <charset val="134"/>
      </rPr>
      <t>额</t>
    </r>
  </si>
  <si>
    <r>
      <rPr>
        <b/>
        <sz val="18"/>
        <rFont val="宋体"/>
        <family val="3"/>
        <charset val="134"/>
      </rPr>
      <t>投资性房地产评估汇总表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</si>
  <si>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4-7</t>
    </r>
  </si>
  <si>
    <t>4-7-1</t>
  </si>
  <si>
    <r>
      <rPr>
        <sz val="10"/>
        <rFont val="宋体"/>
        <family val="3"/>
        <charset val="134"/>
      </rPr>
      <t>投资性房地产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已出租建筑物</t>
    </r>
  </si>
  <si>
    <t>4-7-2</t>
  </si>
  <si>
    <r>
      <rPr>
        <sz val="10"/>
        <rFont val="宋体"/>
        <family val="3"/>
        <charset val="134"/>
      </rPr>
      <t>投资性房地产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已出租土地使用权</t>
    </r>
  </si>
  <si>
    <t>4-7-3</t>
  </si>
  <si>
    <r>
      <rPr>
        <sz val="10"/>
        <rFont val="宋体"/>
        <family val="3"/>
        <charset val="134"/>
      </rPr>
      <t>投资性房地产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持有并准备转让土地使用权</t>
    </r>
  </si>
  <si>
    <r>
      <rPr>
        <b/>
        <sz val="10"/>
        <rFont val="宋体"/>
        <family val="3"/>
        <charset val="134"/>
      </rPr>
      <t>投资性房地产合计</t>
    </r>
  </si>
  <si>
    <r>
      <rPr>
        <b/>
        <sz val="10"/>
        <rFont val="宋体"/>
        <family val="3"/>
        <charset val="134"/>
      </rPr>
      <t>减：投资性房地产减值准备</t>
    </r>
  </si>
  <si>
    <r>
      <rPr>
        <b/>
        <sz val="10"/>
        <rFont val="宋体"/>
        <family val="3"/>
        <charset val="134"/>
      </rPr>
      <t>投资性房地产净额</t>
    </r>
  </si>
  <si>
    <r>
      <rPr>
        <b/>
        <sz val="18"/>
        <rFont val="Arial Narrow"/>
        <family val="2"/>
      </rPr>
      <t xml:space="preserve">       </t>
    </r>
    <r>
      <rPr>
        <b/>
        <sz val="18"/>
        <rFont val="宋体"/>
        <family val="3"/>
        <charset val="134"/>
      </rPr>
      <t>投资性房地产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已出租建筑物评估明细表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</si>
  <si>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4-7-1</t>
    </r>
  </si>
  <si>
    <t>权证编号</t>
  </si>
  <si>
    <t>宗地代码</t>
  </si>
  <si>
    <t>建筑物名称</t>
  </si>
  <si>
    <t>地理位置</t>
  </si>
  <si>
    <t>用途</t>
  </si>
  <si>
    <t>朝向</t>
  </si>
  <si>
    <t>层数</t>
  </si>
  <si>
    <t>总高</t>
  </si>
  <si>
    <t>层高</t>
  </si>
  <si>
    <t>建筑装修情况</t>
  </si>
  <si>
    <t>基础设施</t>
  </si>
  <si>
    <t>翻修维修保养情况</t>
  </si>
  <si>
    <t>结构</t>
  </si>
  <si>
    <t>建成年月</t>
  </si>
  <si>
    <t>建筑面积</t>
  </si>
  <si>
    <t>计量单位</t>
  </si>
  <si>
    <t>约定租期</t>
  </si>
  <si>
    <t>合同租金</t>
  </si>
  <si>
    <t>增减</t>
  </si>
  <si>
    <r>
      <rPr>
        <b/>
        <sz val="10"/>
        <rFont val="宋体"/>
        <family val="3"/>
        <charset val="134"/>
      </rPr>
      <t>评估单价(元/M</t>
    </r>
    <r>
      <rPr>
        <b/>
        <vertAlign val="superscript"/>
        <sz val="10"/>
        <rFont val="宋体"/>
        <family val="3"/>
        <charset val="134"/>
      </rPr>
      <t>2</t>
    </r>
    <r>
      <rPr>
        <b/>
        <sz val="10"/>
        <rFont val="宋体"/>
        <family val="3"/>
        <charset val="134"/>
      </rPr>
      <t>)</t>
    </r>
  </si>
  <si>
    <r>
      <rPr>
        <b/>
        <sz val="10"/>
        <rFont val="Times New Roman"/>
        <family val="1"/>
      </rPr>
      <t>清产核资损失情况</t>
    </r>
  </si>
  <si>
    <t>原值</t>
  </si>
  <si>
    <t>净值</t>
  </si>
  <si>
    <t>成新率%</t>
  </si>
  <si>
    <t>率%</t>
  </si>
  <si>
    <r>
      <rPr>
        <b/>
        <sz val="10"/>
        <rFont val="宋体"/>
        <family val="3"/>
        <charset val="134"/>
      </rPr>
      <t>已出租建筑物合计</t>
    </r>
  </si>
  <si>
    <r>
      <rPr>
        <b/>
        <sz val="10"/>
        <rFont val="宋体"/>
        <family val="3"/>
        <charset val="134"/>
      </rPr>
      <t>已出租建筑物净额</t>
    </r>
  </si>
  <si>
    <r>
      <rPr>
        <b/>
        <sz val="18"/>
        <rFont val="宋体"/>
        <family val="3"/>
        <charset val="134"/>
      </rPr>
      <t>投资性房地产</t>
    </r>
    <r>
      <rPr>
        <b/>
        <sz val="18"/>
        <rFont val="Arial Narrow"/>
        <family val="2"/>
      </rPr>
      <t>——</t>
    </r>
    <r>
      <rPr>
        <b/>
        <sz val="18"/>
        <rFont val="宋体"/>
        <family val="3"/>
        <charset val="134"/>
      </rPr>
      <t>已出租土地使用权评估明细表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</si>
  <si>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4-7-2</t>
    </r>
  </si>
  <si>
    <r>
      <rPr>
        <b/>
        <sz val="10"/>
        <rFont val="宋体"/>
        <family val="3"/>
        <charset val="134"/>
      </rPr>
      <t>土地使用权证编号</t>
    </r>
  </si>
  <si>
    <r>
      <rPr>
        <b/>
        <sz val="10"/>
        <rFont val="宋体"/>
        <family val="3"/>
        <charset val="134"/>
      </rPr>
      <t>土地位置</t>
    </r>
  </si>
  <si>
    <r>
      <rPr>
        <b/>
        <sz val="10"/>
        <rFont val="宋体"/>
        <family val="3"/>
        <charset val="134"/>
      </rPr>
      <t>取得日期</t>
    </r>
  </si>
  <si>
    <r>
      <rPr>
        <b/>
        <sz val="10"/>
        <rFont val="宋体"/>
        <family val="3"/>
        <charset val="134"/>
      </rPr>
      <t>用地性质</t>
    </r>
  </si>
  <si>
    <r>
      <rPr>
        <b/>
        <sz val="10"/>
        <rFont val="宋体"/>
        <family val="3"/>
        <charset val="134"/>
      </rPr>
      <t>准用年限</t>
    </r>
  </si>
  <si>
    <r>
      <rPr>
        <b/>
        <sz val="10"/>
        <rFont val="宋体"/>
        <family val="3"/>
        <charset val="134"/>
      </rPr>
      <t>约定租期</t>
    </r>
  </si>
  <si>
    <r>
      <rPr>
        <b/>
        <sz val="10"/>
        <rFont val="宋体"/>
        <family val="3"/>
        <charset val="134"/>
      </rPr>
      <t>合同租金</t>
    </r>
  </si>
  <si>
    <r>
      <rPr>
        <b/>
        <sz val="10"/>
        <rFont val="宋体"/>
        <family val="3"/>
        <charset val="134"/>
      </rPr>
      <t>面积</t>
    </r>
    <r>
      <rPr>
        <b/>
        <sz val="10"/>
        <rFont val="Arial Narrow"/>
        <family val="2"/>
      </rPr>
      <t>(M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>)</t>
    </r>
  </si>
  <si>
    <t>原始入账价值</t>
  </si>
  <si>
    <r>
      <rPr>
        <b/>
        <sz val="10"/>
        <rFont val="宋体"/>
        <family val="3"/>
        <charset val="134"/>
      </rPr>
      <t>已出租土地使用权合计</t>
    </r>
  </si>
  <si>
    <r>
      <rPr>
        <b/>
        <sz val="10"/>
        <rFont val="宋体"/>
        <family val="3"/>
        <charset val="134"/>
      </rPr>
      <t>已出租土地使用权净额</t>
    </r>
  </si>
  <si>
    <r>
      <rPr>
        <b/>
        <sz val="18"/>
        <rFont val="Arial Narrow"/>
        <family val="2"/>
      </rPr>
      <t xml:space="preserve">        </t>
    </r>
    <r>
      <rPr>
        <b/>
        <sz val="18"/>
        <rFont val="宋体"/>
        <family val="3"/>
        <charset val="134"/>
      </rPr>
      <t>投资性房地产</t>
    </r>
    <r>
      <rPr>
        <b/>
        <sz val="18"/>
        <rFont val="Arial Narrow"/>
        <family val="2"/>
      </rPr>
      <t>——</t>
    </r>
    <r>
      <rPr>
        <b/>
        <sz val="18"/>
        <rFont val="宋体"/>
        <family val="3"/>
        <charset val="134"/>
      </rPr>
      <t>持有并准备转让土地使用权评估明细表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</si>
  <si>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4-7-3</t>
    </r>
  </si>
  <si>
    <r>
      <rPr>
        <b/>
        <sz val="10"/>
        <rFont val="宋体"/>
        <family val="3"/>
        <charset val="134"/>
      </rPr>
      <t>开发程度</t>
    </r>
  </si>
  <si>
    <r>
      <rPr>
        <b/>
        <sz val="10"/>
        <rFont val="宋体"/>
        <family val="3"/>
        <charset val="134"/>
      </rPr>
      <t>持有并准备转让土地使用权合计</t>
    </r>
  </si>
  <si>
    <r>
      <rPr>
        <b/>
        <sz val="10"/>
        <rFont val="宋体"/>
        <family val="3"/>
        <charset val="134"/>
      </rPr>
      <t>持有并准备转让土地使用权净额</t>
    </r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</si>
  <si>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固定资产评估汇总表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</si>
  <si>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4-8</t>
    </r>
  </si>
  <si>
    <t>评估原值</t>
  </si>
  <si>
    <t>评估净值</t>
  </si>
  <si>
    <r>
      <rPr>
        <b/>
        <sz val="10"/>
        <rFont val="宋体"/>
        <family val="3"/>
        <charset val="134"/>
      </rPr>
      <t>原值</t>
    </r>
  </si>
  <si>
    <r>
      <rPr>
        <b/>
        <sz val="10"/>
        <rFont val="宋体"/>
        <family val="3"/>
        <charset val="134"/>
      </rPr>
      <t>净值</t>
    </r>
  </si>
  <si>
    <r>
      <rPr>
        <sz val="10"/>
        <rFont val="宋体"/>
        <family val="3"/>
        <charset val="134"/>
      </rPr>
      <t>建筑物类合计</t>
    </r>
  </si>
  <si>
    <t>4-8-1</t>
  </si>
  <si>
    <r>
      <rPr>
        <sz val="10"/>
        <rFont val="宋体"/>
        <family val="3"/>
        <charset val="134"/>
      </rPr>
      <t>固定资产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房屋建筑物</t>
    </r>
  </si>
  <si>
    <t>4-8-2</t>
  </si>
  <si>
    <r>
      <rPr>
        <sz val="10"/>
        <rFont val="宋体"/>
        <family val="3"/>
        <charset val="134"/>
      </rPr>
      <t>固定资产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构筑物及其他辅助设施</t>
    </r>
  </si>
  <si>
    <t>4-8-3</t>
  </si>
  <si>
    <r>
      <rPr>
        <sz val="10"/>
        <rFont val="宋体"/>
        <family val="3"/>
        <charset val="134"/>
      </rPr>
      <t>固定资产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管道及沟槽</t>
    </r>
  </si>
  <si>
    <t>4-8-4</t>
  </si>
  <si>
    <r>
      <rPr>
        <sz val="10"/>
        <rFont val="宋体"/>
        <family val="3"/>
        <charset val="134"/>
      </rPr>
      <t>固定资产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井巷工程</t>
    </r>
  </si>
  <si>
    <r>
      <rPr>
        <sz val="10"/>
        <rFont val="宋体"/>
        <family val="3"/>
        <charset val="134"/>
      </rPr>
      <t>设备类合计</t>
    </r>
  </si>
  <si>
    <t>4-8-5</t>
  </si>
  <si>
    <r>
      <rPr>
        <sz val="10"/>
        <rFont val="宋体"/>
        <family val="3"/>
        <charset val="134"/>
      </rPr>
      <t>固定资产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机器设备</t>
    </r>
  </si>
  <si>
    <t>4-8-6</t>
  </si>
  <si>
    <r>
      <rPr>
        <sz val="10"/>
        <rFont val="宋体"/>
        <family val="3"/>
        <charset val="134"/>
      </rPr>
      <t>固定资产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车辆</t>
    </r>
  </si>
  <si>
    <t>4-8-7</t>
  </si>
  <si>
    <r>
      <rPr>
        <sz val="10"/>
        <rFont val="宋体"/>
        <family val="3"/>
        <charset val="134"/>
      </rPr>
      <t>固定资产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电子设备</t>
    </r>
  </si>
  <si>
    <r>
      <rPr>
        <b/>
        <sz val="10"/>
        <rFont val="宋体"/>
        <family val="3"/>
        <charset val="134"/>
      </rPr>
      <t>固定资产合计</t>
    </r>
  </si>
  <si>
    <r>
      <rPr>
        <b/>
        <sz val="10"/>
        <rFont val="宋体"/>
        <family val="3"/>
        <charset val="134"/>
      </rPr>
      <t>减：固定资产减值准备</t>
    </r>
  </si>
  <si>
    <r>
      <rPr>
        <b/>
        <sz val="10"/>
        <rFont val="宋体"/>
        <family val="3"/>
        <charset val="134"/>
      </rPr>
      <t>固定资产净额</t>
    </r>
  </si>
  <si>
    <r>
      <rPr>
        <b/>
        <sz val="18"/>
        <rFont val="宋体"/>
        <family val="3"/>
        <charset val="134"/>
      </rPr>
      <t>固定资产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房屋建筑物评估明细表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</si>
  <si>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4-8-1</t>
    </r>
  </si>
  <si>
    <t>房屋权证编号</t>
  </si>
  <si>
    <t>土地权证编号</t>
  </si>
  <si>
    <t>结构类型</t>
  </si>
  <si>
    <t>结构层数</t>
  </si>
  <si>
    <t>檐高（米）</t>
  </si>
  <si>
    <t>层高（米）</t>
  </si>
  <si>
    <t>吊车吨位   （T）</t>
  </si>
  <si>
    <t>跨度(M)</t>
  </si>
  <si>
    <t>柱距(M)</t>
  </si>
  <si>
    <t>设备设施</t>
  </si>
  <si>
    <t>成本单价</t>
  </si>
  <si>
    <r>
      <rPr>
        <b/>
        <sz val="10"/>
        <rFont val="宋体"/>
        <family val="3"/>
        <charset val="134"/>
      </rPr>
      <t>评估单价(元/M</t>
    </r>
    <r>
      <rPr>
        <b/>
        <vertAlign val="superscript"/>
        <sz val="10"/>
        <rFont val="宋体"/>
        <family val="3"/>
        <charset val="134"/>
      </rPr>
      <t>2)</t>
    </r>
  </si>
  <si>
    <r>
      <rPr>
        <b/>
        <sz val="10"/>
        <rFont val="宋体"/>
        <family val="3"/>
        <charset val="134"/>
      </rPr>
      <t>(元/M</t>
    </r>
    <r>
      <rPr>
        <b/>
        <vertAlign val="superscript"/>
        <sz val="10"/>
        <rFont val="宋体"/>
        <family val="3"/>
        <charset val="134"/>
      </rPr>
      <t>2)</t>
    </r>
  </si>
  <si>
    <t>无</t>
  </si>
  <si>
    <r>
      <rPr>
        <sz val="8"/>
        <rFont val="宋体"/>
        <family val="3"/>
        <charset val="134"/>
      </rPr>
      <t>毕市七星国用（</t>
    </r>
    <r>
      <rPr>
        <sz val="8"/>
        <rFont val="Arial Narrow"/>
        <family val="2"/>
      </rPr>
      <t>2014</t>
    </r>
    <r>
      <rPr>
        <sz val="8"/>
        <rFont val="宋体"/>
        <family val="3"/>
        <charset val="134"/>
      </rPr>
      <t>）第</t>
    </r>
    <r>
      <rPr>
        <sz val="8"/>
        <rFont val="Arial Narrow"/>
        <family val="2"/>
      </rPr>
      <t>43</t>
    </r>
    <r>
      <rPr>
        <sz val="8"/>
        <rFont val="宋体"/>
        <family val="3"/>
        <charset val="134"/>
      </rPr>
      <t>号</t>
    </r>
  </si>
  <si>
    <t>鸭池镇草堤村</t>
  </si>
  <si>
    <t>操作室</t>
  </si>
  <si>
    <t>铁皮</t>
  </si>
  <si>
    <t>个</t>
  </si>
  <si>
    <t>集装箱用房</t>
  </si>
  <si>
    <t xml:space="preserve"> -   </t>
  </si>
  <si>
    <t>闲置待拆除</t>
  </si>
  <si>
    <t>毕市七星国用（2014）第43号</t>
  </si>
  <si>
    <t>调度室</t>
  </si>
  <si>
    <t>主机楼</t>
  </si>
  <si>
    <t>门卫值班室</t>
  </si>
  <si>
    <t>砖混</t>
  </si>
  <si>
    <t>㎡</t>
  </si>
  <si>
    <t>工业用房</t>
  </si>
  <si>
    <t>地磅操作室</t>
  </si>
  <si>
    <t>综合办公楼</t>
  </si>
  <si>
    <t>通用建筑</t>
  </si>
  <si>
    <t>材料库房</t>
  </si>
  <si>
    <t>砖木</t>
  </si>
  <si>
    <t>闲置待拆除，无回收价值</t>
  </si>
  <si>
    <t>房屋建筑物合计</t>
  </si>
  <si>
    <r>
      <rPr>
        <b/>
        <sz val="10"/>
        <rFont val="宋体"/>
        <family val="3"/>
        <charset val="134"/>
      </rPr>
      <t>房屋建筑物净额</t>
    </r>
  </si>
  <si>
    <r>
      <rPr>
        <b/>
        <sz val="18"/>
        <rFont val="Arial Narrow"/>
        <family val="2"/>
      </rPr>
      <t xml:space="preserve">     </t>
    </r>
    <r>
      <rPr>
        <b/>
        <sz val="18"/>
        <rFont val="宋体"/>
        <family val="3"/>
        <charset val="134"/>
      </rPr>
      <t>固定资产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管道和沟槽评估明细表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</si>
  <si>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4-8-3</t>
    </r>
  </si>
  <si>
    <t>名   称</t>
  </si>
  <si>
    <t>长度(M)</t>
  </si>
  <si>
    <t>槽深(M)</t>
  </si>
  <si>
    <t>沟宽(M)</t>
  </si>
  <si>
    <t>管径(M)</t>
  </si>
  <si>
    <t>壁厚(M)</t>
  </si>
  <si>
    <t>材质/结构</t>
  </si>
  <si>
    <t>重量/体积</t>
  </si>
  <si>
    <t>评估单价</t>
  </si>
  <si>
    <r>
      <rPr>
        <b/>
        <sz val="10"/>
        <rFont val="宋‘"/>
        <charset val="134"/>
      </rPr>
      <t>管道沟槽合计</t>
    </r>
  </si>
  <si>
    <r>
      <rPr>
        <b/>
        <sz val="10"/>
        <rFont val="宋‘"/>
        <charset val="134"/>
      </rPr>
      <t>减：减值准备</t>
    </r>
  </si>
  <si>
    <r>
      <rPr>
        <b/>
        <sz val="10"/>
        <rFont val="宋‘"/>
        <charset val="134"/>
      </rPr>
      <t>管道沟槽净额</t>
    </r>
  </si>
  <si>
    <r>
      <rPr>
        <b/>
        <sz val="18"/>
        <rFont val="Arial Narrow"/>
        <family val="2"/>
      </rPr>
      <t xml:space="preserve">         </t>
    </r>
    <r>
      <rPr>
        <b/>
        <sz val="18"/>
        <rFont val="宋体"/>
        <family val="3"/>
        <charset val="134"/>
      </rPr>
      <t>固定资产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井巷工程评估明细表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</si>
  <si>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4-8-4</t>
    </r>
  </si>
  <si>
    <r>
      <rPr>
        <b/>
        <sz val="10"/>
        <rFont val="宋体"/>
        <family val="3"/>
        <charset val="134"/>
      </rPr>
      <t>井巷工程名称</t>
    </r>
  </si>
  <si>
    <r>
      <rPr>
        <b/>
        <sz val="10"/>
        <rFont val="宋体"/>
        <family val="3"/>
        <charset val="134"/>
      </rPr>
      <t>位置</t>
    </r>
  </si>
  <si>
    <r>
      <rPr>
        <b/>
        <sz val="10"/>
        <rFont val="宋体"/>
        <family val="3"/>
        <charset val="134"/>
      </rPr>
      <t>服务区段</t>
    </r>
  </si>
  <si>
    <r>
      <rPr>
        <b/>
        <sz val="10"/>
        <rFont val="宋体"/>
        <family val="3"/>
        <charset val="134"/>
      </rPr>
      <t>施工阶段</t>
    </r>
  </si>
  <si>
    <r>
      <rPr>
        <b/>
        <sz val="10"/>
        <rFont val="宋体"/>
        <family val="3"/>
        <charset val="134"/>
      </rPr>
      <t>巷道断面类型</t>
    </r>
  </si>
  <si>
    <r>
      <rPr>
        <b/>
        <sz val="10"/>
        <rFont val="宋体"/>
        <family val="3"/>
        <charset val="134"/>
      </rPr>
      <t>井筒斜长（</t>
    </r>
    <r>
      <rPr>
        <b/>
        <sz val="10"/>
        <rFont val="Arial Narrow"/>
        <family val="2"/>
      </rPr>
      <t>m)</t>
    </r>
  </si>
  <si>
    <r>
      <rPr>
        <b/>
        <sz val="10"/>
        <rFont val="宋体"/>
        <family val="3"/>
        <charset val="134"/>
      </rPr>
      <t>煤岩类别</t>
    </r>
  </si>
  <si>
    <r>
      <rPr>
        <b/>
        <sz val="10"/>
        <rFont val="宋体"/>
        <family val="3"/>
        <charset val="134"/>
      </rPr>
      <t>岩石硬度系数</t>
    </r>
  </si>
  <si>
    <r>
      <rPr>
        <b/>
        <sz val="10"/>
        <rFont val="宋体"/>
        <family val="3"/>
        <charset val="134"/>
      </rPr>
      <t>支护方式</t>
    </r>
  </si>
  <si>
    <r>
      <rPr>
        <b/>
        <sz val="10"/>
        <rFont val="宋体"/>
        <family val="3"/>
        <charset val="134"/>
      </rPr>
      <t>材质</t>
    </r>
  </si>
  <si>
    <r>
      <rPr>
        <b/>
        <sz val="10"/>
        <rFont val="Times New Roman"/>
        <family val="1"/>
      </rPr>
      <t>锚杆</t>
    </r>
  </si>
  <si>
    <r>
      <rPr>
        <b/>
        <sz val="10"/>
        <rFont val="Times New Roman"/>
        <family val="1"/>
      </rPr>
      <t>锚索</t>
    </r>
  </si>
  <si>
    <r>
      <rPr>
        <b/>
        <sz val="10"/>
        <rFont val="宋体"/>
        <family val="3"/>
        <charset val="134"/>
      </rPr>
      <t>钢梁</t>
    </r>
  </si>
  <si>
    <r>
      <rPr>
        <b/>
        <sz val="10"/>
        <rFont val="宋体"/>
        <family val="3"/>
        <charset val="134"/>
      </rPr>
      <t>网片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张数</t>
    </r>
    <r>
      <rPr>
        <b/>
        <sz val="10"/>
        <rFont val="Arial Narrow"/>
        <family val="2"/>
      </rPr>
      <t>/m)</t>
    </r>
  </si>
  <si>
    <r>
      <rPr>
        <b/>
        <sz val="10"/>
        <rFont val="宋体"/>
        <family val="3"/>
        <charset val="134"/>
      </rPr>
      <t>砼铺底</t>
    </r>
  </si>
  <si>
    <r>
      <rPr>
        <b/>
        <sz val="10"/>
        <rFont val="宋体"/>
        <family val="3"/>
        <charset val="134"/>
      </rPr>
      <t>铺轨</t>
    </r>
  </si>
  <si>
    <r>
      <rPr>
        <b/>
        <sz val="10"/>
        <rFont val="宋体"/>
        <family val="3"/>
        <charset val="134"/>
      </rPr>
      <t>掘进直径</t>
    </r>
    <r>
      <rPr>
        <b/>
        <sz val="10"/>
        <rFont val="Arial Narrow"/>
        <family val="2"/>
      </rPr>
      <t>(m)</t>
    </r>
  </si>
  <si>
    <r>
      <rPr>
        <b/>
        <sz val="10"/>
        <rFont val="宋体"/>
        <family val="3"/>
        <charset val="134"/>
      </rPr>
      <t>掘进断面高度</t>
    </r>
    <r>
      <rPr>
        <b/>
        <sz val="10"/>
        <rFont val="Arial Narrow"/>
        <family val="2"/>
      </rPr>
      <t>(m)</t>
    </r>
  </si>
  <si>
    <r>
      <rPr>
        <b/>
        <sz val="10"/>
        <rFont val="宋体"/>
        <family val="3"/>
        <charset val="134"/>
      </rPr>
      <t>掘进断面宽度</t>
    </r>
    <r>
      <rPr>
        <b/>
        <sz val="10"/>
        <rFont val="Arial Narrow"/>
        <family val="2"/>
      </rPr>
      <t>(m)</t>
    </r>
  </si>
  <si>
    <r>
      <rPr>
        <b/>
        <sz val="10"/>
        <rFont val="宋体"/>
        <family val="3"/>
        <charset val="134"/>
      </rPr>
      <t>支护厚度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㎜</t>
    </r>
    <r>
      <rPr>
        <b/>
        <sz val="10"/>
        <rFont val="Arial Narrow"/>
        <family val="2"/>
      </rPr>
      <t>)</t>
    </r>
  </si>
  <si>
    <r>
      <rPr>
        <b/>
        <sz val="10"/>
        <rFont val="宋体"/>
        <family val="3"/>
        <charset val="134"/>
      </rPr>
      <t>掘进断面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㎡</t>
    </r>
    <r>
      <rPr>
        <b/>
        <sz val="10"/>
        <rFont val="Arial Narrow"/>
        <family val="2"/>
      </rPr>
      <t>)</t>
    </r>
  </si>
  <si>
    <r>
      <rPr>
        <b/>
        <sz val="10"/>
        <rFont val="宋体"/>
        <family val="3"/>
        <charset val="134"/>
      </rPr>
      <t>巷道倾角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度</t>
    </r>
    <r>
      <rPr>
        <b/>
        <sz val="10"/>
        <rFont val="Arial Narrow"/>
        <family val="2"/>
      </rPr>
      <t>)</t>
    </r>
  </si>
  <si>
    <r>
      <rPr>
        <b/>
        <sz val="10"/>
        <rFont val="宋体"/>
        <family val="3"/>
        <charset val="134"/>
      </rPr>
      <t>巷道长度</t>
    </r>
    <r>
      <rPr>
        <b/>
        <sz val="10"/>
        <rFont val="Arial Narrow"/>
        <family val="2"/>
      </rPr>
      <t>(m)</t>
    </r>
  </si>
  <si>
    <r>
      <rPr>
        <b/>
        <sz val="10"/>
        <rFont val="宋体"/>
        <family val="3"/>
        <charset val="134"/>
      </rPr>
      <t>硐室掘进体积</t>
    </r>
    <r>
      <rPr>
        <b/>
        <sz val="10"/>
        <rFont val="Arial Narrow"/>
        <family val="2"/>
      </rPr>
      <t>(m3)</t>
    </r>
  </si>
  <si>
    <r>
      <rPr>
        <b/>
        <sz val="10"/>
        <rFont val="宋体"/>
        <family val="3"/>
        <charset val="134"/>
      </rPr>
      <t>开工日期</t>
    </r>
  </si>
  <si>
    <r>
      <rPr>
        <b/>
        <sz val="10"/>
        <rFont val="宋体"/>
        <family val="3"/>
        <charset val="134"/>
      </rPr>
      <t>竣工年月</t>
    </r>
  </si>
  <si>
    <r>
      <rPr>
        <b/>
        <sz val="10"/>
        <rFont val="宋体"/>
        <family val="3"/>
        <charset val="134"/>
      </rPr>
      <t>已使用年月</t>
    </r>
  </si>
  <si>
    <r>
      <rPr>
        <b/>
        <sz val="10"/>
        <rFont val="宋体"/>
        <family val="3"/>
        <charset val="134"/>
      </rPr>
      <t>设计使用年月</t>
    </r>
  </si>
  <si>
    <r>
      <rPr>
        <b/>
        <sz val="10"/>
        <rFont val="宋体"/>
        <family val="3"/>
        <charset val="134"/>
      </rPr>
      <t>尚可使用年限</t>
    </r>
  </si>
  <si>
    <r>
      <rPr>
        <b/>
        <sz val="10"/>
        <rFont val="宋体"/>
        <family val="3"/>
        <charset val="134"/>
      </rPr>
      <t>该井项已经开采储量</t>
    </r>
  </si>
  <si>
    <r>
      <rPr>
        <b/>
        <sz val="10"/>
        <rFont val="宋体"/>
        <family val="3"/>
        <charset val="134"/>
      </rPr>
      <t>该井巷尚可开采储量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保有储量）</t>
    </r>
  </si>
  <si>
    <r>
      <rPr>
        <b/>
        <sz val="10"/>
        <rFont val="宋体"/>
        <family val="3"/>
        <charset val="134"/>
      </rPr>
      <t>标记</t>
    </r>
  </si>
  <si>
    <r>
      <rPr>
        <b/>
        <sz val="10"/>
        <rFont val="宋体"/>
        <family val="3"/>
        <charset val="134"/>
      </rPr>
      <t>评估值</t>
    </r>
  </si>
  <si>
    <r>
      <rPr>
        <b/>
        <sz val="10"/>
        <rFont val="宋体"/>
        <family val="3"/>
        <charset val="134"/>
      </rPr>
      <t>长度</t>
    </r>
    <r>
      <rPr>
        <b/>
        <sz val="10"/>
        <rFont val="Arial Narrow"/>
        <family val="2"/>
      </rPr>
      <t>(m)</t>
    </r>
  </si>
  <si>
    <r>
      <rPr>
        <b/>
        <sz val="10"/>
        <rFont val="宋体"/>
        <family val="3"/>
        <charset val="134"/>
      </rPr>
      <t>数量</t>
    </r>
    <r>
      <rPr>
        <b/>
        <sz val="10"/>
        <rFont val="Arial Narrow"/>
        <family val="2"/>
      </rPr>
      <t xml:space="preserve">  </t>
    </r>
    <r>
      <rPr>
        <b/>
        <sz val="10"/>
        <rFont val="宋体"/>
        <family val="3"/>
        <charset val="134"/>
      </rPr>
      <t>（根</t>
    </r>
    <r>
      <rPr>
        <b/>
        <sz val="10"/>
        <rFont val="Arial Narrow"/>
        <family val="2"/>
      </rPr>
      <t>/m</t>
    </r>
    <r>
      <rPr>
        <b/>
        <sz val="10"/>
        <rFont val="宋体"/>
        <family val="3"/>
        <charset val="134"/>
      </rPr>
      <t>）</t>
    </r>
  </si>
  <si>
    <r>
      <rPr>
        <b/>
        <sz val="10"/>
        <rFont val="宋体"/>
        <family val="3"/>
        <charset val="134"/>
      </rPr>
      <t>数量</t>
    </r>
    <r>
      <rPr>
        <b/>
        <sz val="10"/>
        <rFont val="Arial Narrow"/>
        <family val="2"/>
      </rPr>
      <t xml:space="preserve">  (</t>
    </r>
    <r>
      <rPr>
        <b/>
        <sz val="10"/>
        <rFont val="宋体"/>
        <family val="3"/>
        <charset val="134"/>
      </rPr>
      <t>根</t>
    </r>
    <r>
      <rPr>
        <b/>
        <sz val="10"/>
        <rFont val="Arial Narrow"/>
        <family val="2"/>
      </rPr>
      <t>/m)</t>
    </r>
  </si>
  <si>
    <r>
      <rPr>
        <b/>
        <sz val="10"/>
        <rFont val="宋体"/>
        <family val="3"/>
        <charset val="134"/>
      </rPr>
      <t>塑料网（</t>
    </r>
    <r>
      <rPr>
        <b/>
        <sz val="10"/>
        <rFont val="Arial Narrow"/>
        <family val="2"/>
      </rPr>
      <t>30*1.5m</t>
    </r>
    <r>
      <rPr>
        <b/>
        <sz val="10"/>
        <rFont val="宋体"/>
        <family val="3"/>
        <charset val="134"/>
      </rPr>
      <t>）</t>
    </r>
  </si>
  <si>
    <r>
      <rPr>
        <b/>
        <sz val="8"/>
        <rFont val="宋体"/>
        <family val="3"/>
        <charset val="134"/>
      </rPr>
      <t>菱形金属网</t>
    </r>
  </si>
  <si>
    <r>
      <rPr>
        <b/>
        <sz val="8"/>
        <rFont val="Arial Narrow"/>
        <family val="2"/>
      </rPr>
      <t>φ4</t>
    </r>
    <r>
      <rPr>
        <b/>
        <sz val="8"/>
        <rFont val="宋体"/>
        <family val="3"/>
        <charset val="134"/>
      </rPr>
      <t>经纬网（</t>
    </r>
    <r>
      <rPr>
        <b/>
        <sz val="8"/>
        <rFont val="Arial Narrow"/>
        <family val="2"/>
      </rPr>
      <t>3*1.1m</t>
    </r>
    <r>
      <rPr>
        <b/>
        <sz val="8"/>
        <rFont val="宋体"/>
        <family val="3"/>
        <charset val="134"/>
      </rPr>
      <t>）</t>
    </r>
  </si>
  <si>
    <r>
      <rPr>
        <b/>
        <sz val="10"/>
        <rFont val="宋体"/>
        <family val="3"/>
        <charset val="134"/>
      </rPr>
      <t>重量</t>
    </r>
  </si>
  <si>
    <t>5.0*2.0m</t>
  </si>
  <si>
    <t>1.0*2.0m</t>
  </si>
  <si>
    <r>
      <rPr>
        <b/>
        <sz val="10"/>
        <rFont val="Times New Roman"/>
        <family val="1"/>
      </rPr>
      <t>宽度</t>
    </r>
  </si>
  <si>
    <r>
      <rPr>
        <b/>
        <sz val="10"/>
        <rFont val="宋体"/>
        <family val="3"/>
        <charset val="134"/>
      </rPr>
      <t>厚度</t>
    </r>
  </si>
  <si>
    <r>
      <rPr>
        <b/>
        <sz val="10"/>
        <rFont val="宋体"/>
        <family val="3"/>
        <charset val="134"/>
      </rPr>
      <t>轨型</t>
    </r>
    <r>
      <rPr>
        <b/>
        <sz val="10"/>
        <rFont val="Arial Narrow"/>
        <family val="2"/>
      </rPr>
      <t>kg/m</t>
    </r>
  </si>
  <si>
    <r>
      <rPr>
        <b/>
        <sz val="10"/>
        <rFont val="宋体"/>
        <family val="3"/>
        <charset val="134"/>
      </rPr>
      <t>轨距㎜</t>
    </r>
  </si>
  <si>
    <r>
      <rPr>
        <b/>
        <sz val="10"/>
        <rFont val="宋体"/>
        <family val="3"/>
        <charset val="134"/>
      </rPr>
      <t>轨长㎜</t>
    </r>
  </si>
  <si>
    <r>
      <rPr>
        <b/>
        <sz val="10"/>
        <rFont val="宋体"/>
        <family val="3"/>
        <charset val="134"/>
      </rPr>
      <t>轨枕</t>
    </r>
  </si>
  <si>
    <r>
      <rPr>
        <b/>
        <sz val="10"/>
        <rFont val="Arial Narrow"/>
        <family val="2"/>
      </rPr>
      <t>kg/</t>
    </r>
    <r>
      <rPr>
        <b/>
        <sz val="10"/>
        <rFont val="宋体"/>
        <family val="3"/>
        <charset val="134"/>
      </rPr>
      <t>根</t>
    </r>
  </si>
  <si>
    <r>
      <rPr>
        <b/>
        <sz val="10"/>
        <rFont val="宋体"/>
        <family val="3"/>
        <charset val="134"/>
      </rPr>
      <t>根</t>
    </r>
    <r>
      <rPr>
        <b/>
        <sz val="10"/>
        <rFont val="Arial Narrow"/>
        <family val="2"/>
      </rPr>
      <t>/m</t>
    </r>
  </si>
  <si>
    <r>
      <rPr>
        <b/>
        <sz val="10"/>
        <rFont val="Arial Narrow"/>
        <family val="2"/>
      </rPr>
      <t>kg/</t>
    </r>
    <r>
      <rPr>
        <b/>
        <sz val="10"/>
        <rFont val="宋体"/>
        <family val="3"/>
        <charset val="134"/>
      </rPr>
      <t>张</t>
    </r>
  </si>
  <si>
    <t>(M)</t>
  </si>
  <si>
    <r>
      <rPr>
        <b/>
        <sz val="10"/>
        <rFont val="宋体"/>
        <family val="3"/>
        <charset val="134"/>
      </rPr>
      <t>井巷工程合计</t>
    </r>
  </si>
  <si>
    <r>
      <rPr>
        <b/>
        <sz val="10"/>
        <rFont val="宋体"/>
        <family val="3"/>
        <charset val="134"/>
      </rPr>
      <t>井巷工程净值</t>
    </r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</si>
  <si>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固定资产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构筑物及其他辅助设施评估明细表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</si>
  <si>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4-8-2</t>
    </r>
  </si>
  <si>
    <r>
      <rPr>
        <b/>
        <sz val="9"/>
        <rFont val="宋体"/>
        <family val="3"/>
        <charset val="134"/>
      </rPr>
      <t>序号</t>
    </r>
  </si>
  <si>
    <r>
      <rPr>
        <b/>
        <sz val="9"/>
        <rFont val="宋体"/>
        <family val="3"/>
        <charset val="134"/>
      </rPr>
      <t>名</t>
    </r>
    <r>
      <rPr>
        <b/>
        <sz val="9"/>
        <rFont val="Arial Narrow"/>
        <family val="2"/>
      </rPr>
      <t xml:space="preserve">   </t>
    </r>
    <r>
      <rPr>
        <b/>
        <sz val="9"/>
        <rFont val="宋体"/>
        <family val="3"/>
        <charset val="134"/>
      </rPr>
      <t>称</t>
    </r>
  </si>
  <si>
    <r>
      <rPr>
        <b/>
        <sz val="9"/>
        <rFont val="宋体"/>
        <family val="3"/>
        <charset val="134"/>
      </rPr>
      <t>地理位置</t>
    </r>
  </si>
  <si>
    <r>
      <rPr>
        <b/>
        <sz val="9"/>
        <rFont val="宋体"/>
        <family val="3"/>
        <charset val="134"/>
      </rPr>
      <t>结构</t>
    </r>
  </si>
  <si>
    <r>
      <rPr>
        <b/>
        <sz val="9"/>
        <rFont val="宋体"/>
        <family val="3"/>
        <charset val="134"/>
      </rPr>
      <t>建成年月</t>
    </r>
  </si>
  <si>
    <r>
      <rPr>
        <b/>
        <sz val="9"/>
        <rFont val="宋体"/>
        <family val="3"/>
        <charset val="134"/>
      </rPr>
      <t>材料</t>
    </r>
  </si>
  <si>
    <r>
      <rPr>
        <b/>
        <sz val="9"/>
        <rFont val="宋体"/>
        <family val="3"/>
        <charset val="134"/>
      </rPr>
      <t>规格尺寸</t>
    </r>
  </si>
  <si>
    <r>
      <rPr>
        <b/>
        <sz val="9"/>
        <rFont val="宋体"/>
        <family val="3"/>
        <charset val="134"/>
      </rPr>
      <t>建筑面积</t>
    </r>
    <r>
      <rPr>
        <b/>
        <sz val="9"/>
        <rFont val="Arial Narrow"/>
        <family val="2"/>
      </rPr>
      <t>/</t>
    </r>
    <r>
      <rPr>
        <b/>
        <sz val="9"/>
        <rFont val="宋体"/>
        <family val="3"/>
        <charset val="134"/>
      </rPr>
      <t>体积</t>
    </r>
  </si>
  <si>
    <r>
      <rPr>
        <b/>
        <sz val="9"/>
        <rFont val="宋体"/>
        <family val="3"/>
        <charset val="134"/>
      </rPr>
      <t>计量单位</t>
    </r>
  </si>
  <si>
    <r>
      <rPr>
        <b/>
        <sz val="9"/>
        <rFont val="宋体"/>
        <family val="3"/>
        <charset val="134"/>
      </rPr>
      <t>成本</t>
    </r>
  </si>
  <si>
    <r>
      <rPr>
        <b/>
        <sz val="9"/>
        <rFont val="宋体"/>
        <family val="3"/>
        <charset val="134"/>
      </rPr>
      <t>成新率</t>
    </r>
    <r>
      <rPr>
        <b/>
        <sz val="9"/>
        <rFont val="Arial Narrow"/>
        <family val="2"/>
      </rPr>
      <t>%</t>
    </r>
  </si>
  <si>
    <r>
      <rPr>
        <b/>
        <sz val="9"/>
        <rFont val="宋体"/>
        <family val="3"/>
        <charset val="134"/>
      </rPr>
      <t>评估单价</t>
    </r>
  </si>
  <si>
    <r>
      <rPr>
        <b/>
        <sz val="9"/>
        <rFont val="宋体"/>
        <family val="3"/>
        <charset val="134"/>
      </rPr>
      <t>备</t>
    </r>
    <r>
      <rPr>
        <b/>
        <sz val="9"/>
        <rFont val="Arial Narrow"/>
        <family val="2"/>
      </rPr>
      <t xml:space="preserve">  </t>
    </r>
    <r>
      <rPr>
        <b/>
        <sz val="9"/>
        <rFont val="宋体"/>
        <family val="3"/>
        <charset val="134"/>
      </rPr>
      <t>注</t>
    </r>
  </si>
  <si>
    <r>
      <rPr>
        <b/>
        <sz val="9"/>
        <rFont val="宋体"/>
        <family val="3"/>
        <charset val="134"/>
      </rPr>
      <t>资产使用状况</t>
    </r>
  </si>
  <si>
    <r>
      <rPr>
        <b/>
        <sz val="9"/>
        <rFont val="Times New Roman"/>
        <family val="1"/>
      </rPr>
      <t>清产核资损失情况</t>
    </r>
  </si>
  <si>
    <r>
      <rPr>
        <b/>
        <sz val="9"/>
        <rFont val="宋体"/>
        <family val="3"/>
        <charset val="134"/>
      </rPr>
      <t>长度</t>
    </r>
    <r>
      <rPr>
        <b/>
        <sz val="9"/>
        <rFont val="Arial Narrow"/>
        <family val="2"/>
      </rPr>
      <t>(M)</t>
    </r>
  </si>
  <si>
    <r>
      <rPr>
        <b/>
        <sz val="9"/>
        <rFont val="宋体"/>
        <family val="3"/>
        <charset val="134"/>
      </rPr>
      <t>宽度</t>
    </r>
    <r>
      <rPr>
        <b/>
        <sz val="9"/>
        <rFont val="Arial Narrow"/>
        <family val="2"/>
      </rPr>
      <t>(M)</t>
    </r>
  </si>
  <si>
    <r>
      <rPr>
        <b/>
        <sz val="9"/>
        <rFont val="宋体"/>
        <family val="3"/>
        <charset val="134"/>
      </rPr>
      <t>高度</t>
    </r>
    <r>
      <rPr>
        <b/>
        <sz val="9"/>
        <rFont val="Arial Narrow"/>
        <family val="2"/>
      </rPr>
      <t>(M)</t>
    </r>
  </si>
  <si>
    <r>
      <rPr>
        <b/>
        <sz val="9"/>
        <rFont val="宋体"/>
        <family val="3"/>
        <charset val="134"/>
      </rPr>
      <t>壁厚</t>
    </r>
    <r>
      <rPr>
        <b/>
        <sz val="9"/>
        <rFont val="Arial Narrow"/>
        <family val="2"/>
      </rPr>
      <t>(M)</t>
    </r>
  </si>
  <si>
    <r>
      <rPr>
        <b/>
        <sz val="9"/>
        <rFont val="宋体"/>
        <family val="3"/>
        <charset val="134"/>
      </rPr>
      <t>单价</t>
    </r>
  </si>
  <si>
    <r>
      <rPr>
        <b/>
        <sz val="9"/>
        <rFont val="Times New Roman"/>
        <family val="1"/>
      </rPr>
      <t>金额</t>
    </r>
  </si>
  <si>
    <r>
      <rPr>
        <b/>
        <sz val="9"/>
        <rFont val="Times New Roman"/>
        <family val="1"/>
      </rPr>
      <t>损失原因</t>
    </r>
  </si>
  <si>
    <r>
      <rPr>
        <b/>
        <sz val="9"/>
        <rFont val="Times New Roman"/>
        <family val="1"/>
      </rPr>
      <t>损失类型</t>
    </r>
  </si>
  <si>
    <t>水泥基础(6块)</t>
  </si>
  <si>
    <t>混凝土</t>
  </si>
  <si>
    <t>围墙</t>
  </si>
  <si>
    <t>砖砌</t>
  </si>
  <si>
    <t>m</t>
  </si>
  <si>
    <t>石料储存地仓、地面设施</t>
  </si>
  <si>
    <t>挡土墙污水处理池骨料地仓配电室</t>
  </si>
  <si>
    <t xml:space="preserve">  -    </t>
  </si>
  <si>
    <t>拆分为以下7项</t>
  </si>
  <si>
    <t>其中：挡土墙</t>
  </si>
  <si>
    <t>其中：1个污水处理池</t>
  </si>
  <si>
    <t>其中：2个污水处理池</t>
  </si>
  <si>
    <t>其中：3个污水处理池</t>
  </si>
  <si>
    <t>其中：骨料地仓</t>
  </si>
  <si>
    <t>钢混</t>
  </si>
  <si>
    <t>其中：配电室</t>
  </si>
  <si>
    <t>道路、地台</t>
  </si>
  <si>
    <t>排水沟</t>
  </si>
  <si>
    <t>地磅基础</t>
  </si>
  <si>
    <t>主机楼基础</t>
  </si>
  <si>
    <t>柴油发电机地面</t>
  </si>
  <si>
    <t>机砂彩钢瓦棚</t>
  </si>
  <si>
    <t>钢结构</t>
  </si>
  <si>
    <t>山水蓄水池</t>
  </si>
  <si>
    <t>维修场彩钢瓦棚</t>
  </si>
  <si>
    <t>水井</t>
  </si>
  <si>
    <t xml:space="preserve">  φ219  </t>
  </si>
  <si>
    <r>
      <rPr>
        <b/>
        <sz val="10"/>
        <rFont val="宋体"/>
        <family val="3"/>
        <charset val="134"/>
      </rPr>
      <t>构筑物合计</t>
    </r>
  </si>
  <si>
    <r>
      <rPr>
        <b/>
        <sz val="10"/>
        <rFont val="宋体"/>
        <family val="3"/>
        <charset val="134"/>
      </rPr>
      <t>构筑物净额</t>
    </r>
  </si>
  <si>
    <r>
      <rPr>
        <b/>
        <sz val="18"/>
        <rFont val="宋体"/>
        <family val="3"/>
        <charset val="134"/>
      </rPr>
      <t>固定资产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机器设备评估明细表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</si>
  <si>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4-8-5</t>
    </r>
  </si>
  <si>
    <r>
      <rPr>
        <b/>
        <sz val="10"/>
        <rFont val="宋体"/>
        <family val="3"/>
        <charset val="134"/>
      </rPr>
      <t>设备编号</t>
    </r>
  </si>
  <si>
    <r>
      <rPr>
        <b/>
        <sz val="10"/>
        <rFont val="宋体"/>
        <family val="3"/>
        <charset val="134"/>
      </rPr>
      <t>设备名称</t>
    </r>
  </si>
  <si>
    <t>生产厂家</t>
  </si>
  <si>
    <r>
      <rPr>
        <b/>
        <sz val="10"/>
        <rFont val="宋体"/>
        <family val="3"/>
        <charset val="134"/>
      </rPr>
      <t>购置日期</t>
    </r>
  </si>
  <si>
    <r>
      <rPr>
        <b/>
        <sz val="10"/>
        <rFont val="宋体"/>
        <family val="3"/>
        <charset val="134"/>
      </rPr>
      <t>启用日期</t>
    </r>
  </si>
  <si>
    <r>
      <rPr>
        <b/>
        <sz val="10"/>
        <rFont val="宋体"/>
        <family val="3"/>
        <charset val="134"/>
      </rPr>
      <t>备</t>
    </r>
    <r>
      <rPr>
        <b/>
        <sz val="10"/>
        <rFont val="Arial Narrow"/>
        <family val="2"/>
      </rPr>
      <t xml:space="preserve">  </t>
    </r>
    <r>
      <rPr>
        <b/>
        <sz val="10"/>
        <rFont val="宋体"/>
        <family val="3"/>
        <charset val="134"/>
      </rPr>
      <t>注</t>
    </r>
  </si>
  <si>
    <r>
      <rPr>
        <b/>
        <sz val="10"/>
        <rFont val="宋体"/>
        <family val="3"/>
        <charset val="134"/>
      </rPr>
      <t>设备存放地点（部门、车间）</t>
    </r>
  </si>
  <si>
    <r>
      <rPr>
        <b/>
        <sz val="10"/>
        <rFont val="宋体"/>
        <family val="3"/>
        <charset val="134"/>
      </rPr>
      <t>原价</t>
    </r>
  </si>
  <si>
    <t>主机设备一套</t>
  </si>
  <si>
    <t>产能20万吨（90线）</t>
  </si>
  <si>
    <t>套</t>
  </si>
  <si>
    <t>待报废</t>
  </si>
  <si>
    <t>收尘设备一套</t>
  </si>
  <si>
    <t>风量2000m³/h</t>
  </si>
  <si>
    <t>储气罐</t>
  </si>
  <si>
    <t>1.5-1.0</t>
  </si>
  <si>
    <t>上海申江压力容器有限公司</t>
  </si>
  <si>
    <t>搅拌机1台</t>
  </si>
  <si>
    <t>MAO3000-2000H1</t>
  </si>
  <si>
    <t>珠海仕高玛机械设备有限公司</t>
  </si>
  <si>
    <t>台</t>
  </si>
  <si>
    <t>布料器一套</t>
  </si>
  <si>
    <t>2KW</t>
  </si>
  <si>
    <t>空气斜槽一套</t>
  </si>
  <si>
    <t>300*300mm</t>
  </si>
  <si>
    <t>骨料提升机一台</t>
  </si>
  <si>
    <t>NE150</t>
  </si>
  <si>
    <t>杭州合众机械有限公司</t>
  </si>
  <si>
    <t>水泥提升机一台</t>
  </si>
  <si>
    <t>NE50</t>
  </si>
  <si>
    <t>试验室搅拌机1台</t>
  </si>
  <si>
    <t>上海光地仪器游有限公司</t>
  </si>
  <si>
    <t>自控式空气压缩机1</t>
  </si>
  <si>
    <t>W-3.2/7-D1</t>
  </si>
  <si>
    <t>开山股份有限公司</t>
  </si>
  <si>
    <t>自控式空气压缩机2</t>
  </si>
  <si>
    <t>电焊机6台</t>
  </si>
  <si>
    <t>BX1-500</t>
  </si>
  <si>
    <t>浙江颐顿机电有限公司</t>
  </si>
  <si>
    <t>电动套丝机1台</t>
  </si>
  <si>
    <t>150型</t>
  </si>
  <si>
    <t>装载机</t>
  </si>
  <si>
    <t>常林股份有限公司</t>
  </si>
  <si>
    <t>弯管机1台</t>
  </si>
  <si>
    <t>1/4″-1″l</t>
  </si>
  <si>
    <t>水泵1台</t>
  </si>
  <si>
    <t>1.5KW</t>
  </si>
  <si>
    <t>空压机</t>
  </si>
  <si>
    <t>中山长征机械厂</t>
  </si>
  <si>
    <t>风机2台</t>
  </si>
  <si>
    <t>9-19No4A</t>
  </si>
  <si>
    <t>砼泵(1台)</t>
  </si>
  <si>
    <t>HBT80.14.90SC</t>
  </si>
  <si>
    <t>长沙中联重工科技发展股份有限公司</t>
  </si>
  <si>
    <t>电动振筛机</t>
  </si>
  <si>
    <t>ZBSX-92型</t>
  </si>
  <si>
    <t>浙江上虞胜飞试验机械厂</t>
  </si>
  <si>
    <t>电热鼓风干燥箱</t>
  </si>
  <si>
    <t>101-1</t>
  </si>
  <si>
    <t>上海新正机械仪器制造有限公司</t>
  </si>
  <si>
    <t>压力秘水仪</t>
  </si>
  <si>
    <t>SY-2</t>
  </si>
  <si>
    <t>混泥土渗透仪</t>
  </si>
  <si>
    <t>HS-4</t>
  </si>
  <si>
    <t>上虞市龙发试验设备厂</t>
  </si>
  <si>
    <t>标准养护室温控仪</t>
  </si>
  <si>
    <t>BYS-II型</t>
  </si>
  <si>
    <t>上海路达试验仪器设备厂</t>
  </si>
  <si>
    <t>砼振动台</t>
  </si>
  <si>
    <t>0.3-0.6mm</t>
  </si>
  <si>
    <t>压力试验机</t>
  </si>
  <si>
    <t>SYE-2000型</t>
  </si>
  <si>
    <t>无锡市锡东建材设备厂</t>
  </si>
  <si>
    <t>混凝土收缩膨胀仪</t>
  </si>
  <si>
    <t>SP-540</t>
  </si>
  <si>
    <t>江苏省沐阳市政工程仪器厂</t>
  </si>
  <si>
    <t>胶砂搅拌机</t>
  </si>
  <si>
    <t>JJ-5型</t>
  </si>
  <si>
    <t>无锡市锡鼎建工仪器厂</t>
  </si>
  <si>
    <t>胶砂振动台</t>
  </si>
  <si>
    <t>ZS-96型</t>
  </si>
  <si>
    <t>水泥恒温恒湿养护箱</t>
  </si>
  <si>
    <t>HBY-40B</t>
  </si>
  <si>
    <t>水泥净浆搅拌机</t>
  </si>
  <si>
    <t>NJ-160</t>
  </si>
  <si>
    <t>水泥砼养护箱</t>
  </si>
  <si>
    <t>LJ-84</t>
  </si>
  <si>
    <t>电动抗折试验机</t>
  </si>
  <si>
    <t>DKZ-5000</t>
  </si>
  <si>
    <t>浙江辰鑫机械设备有限公司</t>
  </si>
  <si>
    <t>喷雾器</t>
  </si>
  <si>
    <t>脉冲单机除尘器2台</t>
  </si>
  <si>
    <t>HMC-32A</t>
  </si>
  <si>
    <t>海宁市金鸡除尘设备有限责任公司</t>
  </si>
  <si>
    <t>全电力汽车衡</t>
  </si>
  <si>
    <t>SCS-80T</t>
  </si>
  <si>
    <t>重庆大唐测控技术有限公司</t>
  </si>
  <si>
    <t>水泥储存罐</t>
  </si>
  <si>
    <t>100吨</t>
  </si>
  <si>
    <t>供水系统</t>
  </si>
  <si>
    <t>80m³电机YZD252-2</t>
  </si>
  <si>
    <t>上海川喜电机制造有限公司</t>
  </si>
  <si>
    <t>柴油发电机</t>
  </si>
  <si>
    <t>500KW</t>
  </si>
  <si>
    <t>江苏星光发电设备有限公司</t>
  </si>
  <si>
    <t>减速机</t>
  </si>
  <si>
    <t>ZSY224-35.5-II</t>
  </si>
  <si>
    <t>贵州格力特机电公司</t>
  </si>
  <si>
    <t>主机控制柜一套</t>
  </si>
  <si>
    <t>CB3800</t>
  </si>
  <si>
    <t>珠海志美电子有限公司</t>
  </si>
  <si>
    <t>辅机控制柜一套</t>
  </si>
  <si>
    <t>非标</t>
  </si>
  <si>
    <t>高压配电柜3台</t>
  </si>
  <si>
    <t>KYN28A-12</t>
  </si>
  <si>
    <t>低压配电柜4台</t>
  </si>
  <si>
    <t>MNS</t>
  </si>
  <si>
    <r>
      <rPr>
        <sz val="9"/>
        <rFont val="宋体"/>
        <family val="3"/>
        <charset val="134"/>
      </rPr>
      <t>变压器</t>
    </r>
    <r>
      <rPr>
        <sz val="9"/>
        <rFont val="Arial Narrow"/>
        <family val="2"/>
      </rPr>
      <t>1</t>
    </r>
    <r>
      <rPr>
        <sz val="9"/>
        <rFont val="宋体"/>
        <family val="3"/>
        <charset val="134"/>
      </rPr>
      <t>台</t>
    </r>
  </si>
  <si>
    <t>S11-1-630</t>
  </si>
  <si>
    <t>配电柜</t>
  </si>
  <si>
    <t>380V、75KW</t>
  </si>
  <si>
    <t>齿轮油泵电机组</t>
  </si>
  <si>
    <t>1kw</t>
  </si>
  <si>
    <t>混凝土贯入阻力仪</t>
  </si>
  <si>
    <t>HG-80</t>
  </si>
  <si>
    <t>天津市建仪实验仪器厂</t>
  </si>
  <si>
    <t>FL955F</t>
  </si>
  <si>
    <t>福田雷沃国际重工股份有限公司</t>
  </si>
  <si>
    <t>贵州格力特机电设备有限公司</t>
  </si>
  <si>
    <t>二线搅拌站</t>
  </si>
  <si>
    <t>产能30万吨（120线）</t>
  </si>
  <si>
    <t>二线搅拌设备</t>
  </si>
  <si>
    <t>MAO4500-3000</t>
  </si>
  <si>
    <r>
      <rPr>
        <b/>
        <sz val="10"/>
        <rFont val="宋体"/>
        <family val="3"/>
        <charset val="134"/>
      </rPr>
      <t>机器设备合计</t>
    </r>
  </si>
  <si>
    <r>
      <rPr>
        <b/>
        <sz val="10"/>
        <rFont val="宋体"/>
        <family val="3"/>
        <charset val="134"/>
      </rPr>
      <t>机器设备净额</t>
    </r>
  </si>
  <si>
    <r>
      <rPr>
        <b/>
        <sz val="18"/>
        <rFont val="宋体"/>
        <family val="3"/>
        <charset val="134"/>
      </rPr>
      <t>固定资产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车辆评估明细表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</si>
  <si>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4-8-6</t>
    </r>
  </si>
  <si>
    <r>
      <rPr>
        <b/>
        <sz val="10"/>
        <rFont val="宋体"/>
        <family val="3"/>
        <charset val="134"/>
      </rPr>
      <t>车辆牌号</t>
    </r>
  </si>
  <si>
    <r>
      <rPr>
        <b/>
        <sz val="10"/>
        <rFont val="宋体"/>
        <family val="3"/>
        <charset val="134"/>
      </rPr>
      <t>车辆名称</t>
    </r>
  </si>
  <si>
    <r>
      <rPr>
        <b/>
        <sz val="10"/>
        <rFont val="宋体"/>
        <family val="3"/>
        <charset val="134"/>
      </rPr>
      <t>生产厂家</t>
    </r>
  </si>
  <si>
    <r>
      <rPr>
        <b/>
        <sz val="10"/>
        <rFont val="宋体"/>
        <family val="3"/>
        <charset val="134"/>
      </rPr>
      <t>已行驶</t>
    </r>
  </si>
  <si>
    <r>
      <rPr>
        <b/>
        <sz val="10"/>
        <rFont val="宋体"/>
        <family val="3"/>
        <charset val="134"/>
      </rPr>
      <t>年检截止日</t>
    </r>
  </si>
  <si>
    <r>
      <rPr>
        <b/>
        <sz val="10"/>
        <rFont val="宋体"/>
        <family val="3"/>
        <charset val="134"/>
      </rPr>
      <t>使用部门</t>
    </r>
  </si>
  <si>
    <r>
      <rPr>
        <b/>
        <sz val="10"/>
        <rFont val="宋体"/>
        <family val="3"/>
        <charset val="134"/>
      </rPr>
      <t>日期</t>
    </r>
  </si>
  <si>
    <r>
      <rPr>
        <b/>
        <sz val="10"/>
        <rFont val="宋体"/>
        <family val="3"/>
        <charset val="134"/>
      </rPr>
      <t>里程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公里</t>
    </r>
    <r>
      <rPr>
        <b/>
        <sz val="10"/>
        <rFont val="Arial Narrow"/>
        <family val="2"/>
      </rPr>
      <t>)</t>
    </r>
  </si>
  <si>
    <r>
      <rPr>
        <sz val="10"/>
        <rFont val="宋体"/>
        <family val="3"/>
        <charset val="134"/>
      </rPr>
      <t>贵</t>
    </r>
    <r>
      <rPr>
        <sz val="10"/>
        <rFont val="Arial Narrow"/>
        <family val="2"/>
      </rPr>
      <t>F06755</t>
    </r>
  </si>
  <si>
    <t>天泵车</t>
  </si>
  <si>
    <t>中联牌ZLJ5339THB</t>
  </si>
  <si>
    <t>辆</t>
  </si>
  <si>
    <t>未年检</t>
  </si>
  <si>
    <t>贵F13414</t>
  </si>
  <si>
    <t>搅拌车</t>
  </si>
  <si>
    <t>ZLJ5251GJB2</t>
  </si>
  <si>
    <t>长沙中联重科股份有限公司</t>
  </si>
  <si>
    <t>基准日后已强制报废</t>
  </si>
  <si>
    <t>贵F13304</t>
  </si>
  <si>
    <t>贵F13844</t>
  </si>
  <si>
    <t>贵F13855</t>
  </si>
  <si>
    <t>贵F13856</t>
  </si>
  <si>
    <r>
      <rPr>
        <b/>
        <sz val="10"/>
        <rFont val="宋体"/>
        <family val="3"/>
        <charset val="134"/>
      </rPr>
      <t>车辆合计</t>
    </r>
  </si>
  <si>
    <r>
      <rPr>
        <b/>
        <sz val="10"/>
        <rFont val="宋体"/>
        <family val="3"/>
        <charset val="134"/>
      </rPr>
      <t>车辆净额</t>
    </r>
  </si>
  <si>
    <r>
      <rPr>
        <b/>
        <sz val="18"/>
        <rFont val="宋体"/>
        <family val="3"/>
        <charset val="134"/>
      </rPr>
      <t>固定资产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电子（其他）设备评估明细表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</si>
  <si>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4-8-7</t>
    </r>
  </si>
  <si>
    <r>
      <rPr>
        <b/>
        <sz val="10"/>
        <rFont val="宋体"/>
        <family val="3"/>
        <charset val="134"/>
      </rPr>
      <t>单位</t>
    </r>
  </si>
  <si>
    <t>挂式空调</t>
  </si>
  <si>
    <t>KFR-32GWKC32556d1-N2</t>
  </si>
  <si>
    <t>格力电器股份有限公司</t>
  </si>
  <si>
    <t>二手价</t>
  </si>
  <si>
    <t>摄像系统一套</t>
  </si>
  <si>
    <t>5路高清</t>
  </si>
  <si>
    <t>DELL电脑6台</t>
  </si>
  <si>
    <t>OPTIPLE360</t>
  </si>
  <si>
    <t xml:space="preserve"> 戴尔股份有限公司</t>
  </si>
  <si>
    <t>戴尔电脑3台</t>
  </si>
  <si>
    <t>OPTIPLE380</t>
  </si>
  <si>
    <t>戴尔电脑1台</t>
  </si>
  <si>
    <t>电脑（1台）</t>
  </si>
  <si>
    <t>1.8G主频 2G内存 300G硬盘</t>
  </si>
  <si>
    <t>兼容机</t>
  </si>
  <si>
    <t>电脑（技术部）</t>
  </si>
  <si>
    <t>电脑（生产部）</t>
  </si>
  <si>
    <t>格力空调1台</t>
  </si>
  <si>
    <t>1.8G主频 2G内存 500G硬盘</t>
  </si>
  <si>
    <t>扩音设备</t>
  </si>
  <si>
    <t>300W 防爆型</t>
  </si>
  <si>
    <t>监控系统1套</t>
  </si>
  <si>
    <t>3路高清</t>
  </si>
  <si>
    <t>太阳能热水器（1台）</t>
  </si>
  <si>
    <t>20BBB</t>
  </si>
  <si>
    <t xml:space="preserve"> 常州市帝豪太阳能热水器有限公司</t>
  </si>
  <si>
    <t>格力空调14台</t>
  </si>
  <si>
    <t>KFR-32LWLE72520L1A-N2</t>
  </si>
  <si>
    <t>格力集团</t>
  </si>
  <si>
    <t>格力空调4台</t>
  </si>
  <si>
    <t>KFR-72LWLE72520L1A-N2</t>
  </si>
  <si>
    <t>打印机</t>
  </si>
  <si>
    <t>dcp-7010</t>
  </si>
  <si>
    <t>兄弟（中国）商业有限公司</t>
  </si>
  <si>
    <t>电热式单门蒸饭柜</t>
  </si>
  <si>
    <t>ZFC-10</t>
  </si>
  <si>
    <t>佛山市顺德电器厂</t>
  </si>
  <si>
    <t>双头单尾炒炉</t>
  </si>
  <si>
    <t>1800X950X1150</t>
  </si>
  <si>
    <t>贵阳市慷豪来锈钢厨房设备有限公司</t>
  </si>
  <si>
    <t>四格热菜池</t>
  </si>
  <si>
    <t>1400X600X800</t>
  </si>
  <si>
    <t>强力抽油烟机</t>
  </si>
  <si>
    <t>4KW/380V</t>
  </si>
  <si>
    <t>办公桌</t>
  </si>
  <si>
    <t>W2000*D1000*H750</t>
  </si>
  <si>
    <t>贵州元融家具有限公司</t>
  </si>
  <si>
    <t>张</t>
  </si>
  <si>
    <t>会议桌</t>
  </si>
  <si>
    <t>W5400*D1500*H750</t>
  </si>
  <si>
    <t>不锈钢餐柜</t>
  </si>
  <si>
    <t>2500*2000mm</t>
  </si>
  <si>
    <t>格力空调</t>
  </si>
  <si>
    <t>3PSONIQ590K打印机（地磅用）</t>
  </si>
  <si>
    <t>EPSONLQ590K</t>
  </si>
  <si>
    <t>爱普生（中国）有限公司</t>
  </si>
  <si>
    <t>海尔冰箱</t>
  </si>
  <si>
    <t>BCD-207B/V</t>
  </si>
  <si>
    <t>海尔集团</t>
  </si>
  <si>
    <t>保险柜</t>
  </si>
  <si>
    <t>700*450*400mm,</t>
  </si>
  <si>
    <t>贵阳宝塔办公家具公司</t>
  </si>
  <si>
    <t>食堂抽油烟系统</t>
  </si>
  <si>
    <t>3KW</t>
  </si>
  <si>
    <t>服务器</t>
  </si>
  <si>
    <t>IBM</t>
  </si>
  <si>
    <t>联想集团公司</t>
  </si>
  <si>
    <t>ERP硬件设备</t>
  </si>
  <si>
    <t>贵阳鼎视科技有限公司</t>
  </si>
  <si>
    <t>文件柜（7组）</t>
  </si>
  <si>
    <t>W1800*D450*H1800</t>
  </si>
  <si>
    <t>组</t>
  </si>
  <si>
    <r>
      <rPr>
        <b/>
        <sz val="10"/>
        <rFont val="宋体"/>
        <family val="3"/>
        <charset val="134"/>
      </rPr>
      <t>电子设备合计</t>
    </r>
  </si>
  <si>
    <r>
      <rPr>
        <b/>
        <sz val="10"/>
        <rFont val="宋体"/>
        <family val="3"/>
        <charset val="134"/>
      </rPr>
      <t>电子设备净额</t>
    </r>
  </si>
  <si>
    <r>
      <rPr>
        <b/>
        <sz val="18"/>
        <rFont val="Arial Narrow"/>
        <family val="2"/>
      </rPr>
      <t xml:space="preserve">               </t>
    </r>
    <r>
      <rPr>
        <b/>
        <sz val="18"/>
        <rFont val="宋体"/>
        <family val="3"/>
        <charset val="134"/>
      </rPr>
      <t>在建工程评估汇总表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</si>
  <si>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4-9</t>
    </r>
  </si>
  <si>
    <t>编号</t>
  </si>
  <si>
    <t>科目名称</t>
  </si>
  <si>
    <t>增值额</t>
  </si>
  <si>
    <t>4-9-1</t>
  </si>
  <si>
    <r>
      <rPr>
        <sz val="10"/>
        <rFont val="宋体"/>
        <family val="3"/>
        <charset val="134"/>
      </rPr>
      <t>在建工程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土建工程</t>
    </r>
  </si>
  <si>
    <t>4-9-2</t>
  </si>
  <si>
    <r>
      <rPr>
        <sz val="10"/>
        <rFont val="宋体"/>
        <family val="3"/>
        <charset val="134"/>
      </rPr>
      <t>在建工程</t>
    </r>
    <r>
      <rPr>
        <sz val="10"/>
        <rFont val="Arial Narrow"/>
        <family val="2"/>
      </rPr>
      <t>-</t>
    </r>
    <r>
      <rPr>
        <sz val="10"/>
        <rFont val="宋体"/>
        <family val="3"/>
        <charset val="134"/>
      </rPr>
      <t>设备安装工程</t>
    </r>
  </si>
  <si>
    <r>
      <rPr>
        <b/>
        <sz val="10"/>
        <rFont val="宋体"/>
        <family val="3"/>
        <charset val="134"/>
      </rPr>
      <t>在建工程合计</t>
    </r>
  </si>
  <si>
    <r>
      <rPr>
        <b/>
        <sz val="18"/>
        <rFont val="宋体"/>
        <family val="3"/>
        <charset val="134"/>
      </rPr>
      <t>在建工程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土建工程评估明细表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</si>
  <si>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4-9-1</t>
    </r>
  </si>
  <si>
    <r>
      <rPr>
        <b/>
        <sz val="10"/>
        <rFont val="宋体"/>
        <family val="3"/>
        <charset val="134"/>
      </rPr>
      <t>项目名称</t>
    </r>
  </si>
  <si>
    <r>
      <rPr>
        <b/>
        <sz val="10"/>
        <rFont val="宋体"/>
        <family val="3"/>
        <charset val="134"/>
      </rPr>
      <t>地理位置</t>
    </r>
  </si>
  <si>
    <r>
      <rPr>
        <b/>
        <sz val="10"/>
        <rFont val="宋体"/>
        <family val="3"/>
        <charset val="134"/>
      </rPr>
      <t>预计完工日期</t>
    </r>
  </si>
  <si>
    <r>
      <rPr>
        <b/>
        <sz val="10"/>
        <rFont val="宋体"/>
        <family val="3"/>
        <charset val="134"/>
      </rPr>
      <t>形象进度</t>
    </r>
  </si>
  <si>
    <r>
      <rPr>
        <b/>
        <sz val="10"/>
        <rFont val="宋体"/>
        <family val="3"/>
        <charset val="134"/>
      </rPr>
      <t>付款比例</t>
    </r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</si>
  <si>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    </t>
    </r>
    <r>
      <rPr>
        <b/>
        <sz val="10"/>
        <rFont val="宋体"/>
        <family val="3"/>
        <charset val="134"/>
      </rPr>
      <t>计</t>
    </r>
  </si>
  <si>
    <r>
      <rPr>
        <b/>
        <sz val="18"/>
        <rFont val="Arial Narrow"/>
        <family val="2"/>
      </rPr>
      <t xml:space="preserve">         </t>
    </r>
    <r>
      <rPr>
        <b/>
        <sz val="18"/>
        <rFont val="宋体"/>
        <family val="3"/>
        <charset val="134"/>
      </rPr>
      <t>在建工程</t>
    </r>
    <r>
      <rPr>
        <b/>
        <sz val="18"/>
        <rFont val="Arial Narrow"/>
        <family val="2"/>
      </rPr>
      <t>--</t>
    </r>
    <r>
      <rPr>
        <b/>
        <sz val="18"/>
        <rFont val="宋体"/>
        <family val="3"/>
        <charset val="134"/>
      </rPr>
      <t>设备安装工程评估明细表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</si>
  <si>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4-9-2</t>
    </r>
  </si>
  <si>
    <r>
      <rPr>
        <b/>
        <sz val="10"/>
        <rFont val="宋体"/>
        <family val="3"/>
        <charset val="134"/>
      </rPr>
      <t>完工进度</t>
    </r>
  </si>
  <si>
    <t>账面已支付金额</t>
  </si>
  <si>
    <r>
      <rPr>
        <b/>
        <sz val="10"/>
        <rFont val="宋体"/>
        <family val="3"/>
        <charset val="134"/>
      </rPr>
      <t>设备费</t>
    </r>
  </si>
  <si>
    <r>
      <rPr>
        <b/>
        <sz val="10"/>
        <rFont val="宋体"/>
        <family val="3"/>
        <charset val="134"/>
      </rPr>
      <t>资金成本</t>
    </r>
  </si>
  <si>
    <r>
      <rPr>
        <b/>
        <sz val="10"/>
        <rFont val="宋体"/>
        <family val="3"/>
        <charset val="134"/>
      </rPr>
      <t>安装费及其他</t>
    </r>
  </si>
  <si>
    <r>
      <rPr>
        <b/>
        <sz val="9"/>
        <rFont val="宋体"/>
        <family val="3"/>
        <charset val="134"/>
      </rPr>
      <t>资金成本</t>
    </r>
  </si>
  <si>
    <r>
      <rPr>
        <b/>
        <sz val="10"/>
        <rFont val="宋体"/>
        <family val="3"/>
        <charset val="134"/>
      </rPr>
      <t>率</t>
    </r>
    <r>
      <rPr>
        <b/>
        <sz val="10"/>
        <rFont val="Arial Narrow"/>
        <family val="2"/>
      </rPr>
      <t>%</t>
    </r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</si>
  <si>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   </t>
    </r>
    <r>
      <rPr>
        <b/>
        <sz val="10"/>
        <rFont val="宋体"/>
        <family val="3"/>
        <charset val="134"/>
      </rPr>
      <t>计</t>
    </r>
  </si>
  <si>
    <r>
      <rPr>
        <b/>
        <sz val="18"/>
        <rFont val="Arial Narrow"/>
        <family val="2"/>
      </rPr>
      <t xml:space="preserve">     </t>
    </r>
    <r>
      <rPr>
        <b/>
        <sz val="18"/>
        <rFont val="宋体"/>
        <family val="3"/>
        <charset val="134"/>
      </rPr>
      <t>生产性生物资产评估汇总表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</si>
  <si>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4-10</t>
    </r>
  </si>
  <si>
    <r>
      <rPr>
        <b/>
        <sz val="10"/>
        <rFont val="宋体"/>
        <family val="3"/>
        <charset val="134"/>
      </rPr>
      <t>内容或名称</t>
    </r>
  </si>
  <si>
    <t>4-10-1</t>
  </si>
  <si>
    <r>
      <rPr>
        <sz val="10"/>
        <rFont val="宋体"/>
        <family val="3"/>
        <charset val="134"/>
      </rPr>
      <t>生产性生物资产</t>
    </r>
    <r>
      <rPr>
        <sz val="10"/>
        <rFont val="Arial Narrow"/>
        <family val="2"/>
      </rPr>
      <t>—</t>
    </r>
    <r>
      <rPr>
        <sz val="10"/>
        <rFont val="宋体"/>
        <family val="3"/>
        <charset val="134"/>
      </rPr>
      <t>种植品</t>
    </r>
  </si>
  <si>
    <t>4-10-2</t>
  </si>
  <si>
    <r>
      <rPr>
        <sz val="10"/>
        <rFont val="宋体"/>
        <family val="3"/>
        <charset val="134"/>
      </rPr>
      <t>生产性生物资产</t>
    </r>
    <r>
      <rPr>
        <sz val="10"/>
        <rFont val="Arial Narrow"/>
        <family val="2"/>
      </rPr>
      <t>—</t>
    </r>
    <r>
      <rPr>
        <sz val="10"/>
        <rFont val="宋体"/>
        <family val="3"/>
        <charset val="134"/>
      </rPr>
      <t>畜牧品</t>
    </r>
  </si>
  <si>
    <t>4-10-3</t>
  </si>
  <si>
    <r>
      <rPr>
        <sz val="10"/>
        <rFont val="宋体"/>
        <family val="3"/>
        <charset val="134"/>
      </rPr>
      <t>生产性生物资产</t>
    </r>
    <r>
      <rPr>
        <sz val="10"/>
        <rFont val="Arial Narrow"/>
        <family val="2"/>
      </rPr>
      <t>—</t>
    </r>
    <r>
      <rPr>
        <sz val="10"/>
        <rFont val="宋体"/>
        <family val="3"/>
        <charset val="134"/>
      </rPr>
      <t>林木品</t>
    </r>
  </si>
  <si>
    <t>4-10-4</t>
  </si>
  <si>
    <r>
      <rPr>
        <sz val="10"/>
        <rFont val="宋体"/>
        <family val="3"/>
        <charset val="134"/>
      </rPr>
      <t>生产性生物资产</t>
    </r>
    <r>
      <rPr>
        <sz val="10"/>
        <rFont val="Arial Narrow"/>
        <family val="2"/>
      </rPr>
      <t>—</t>
    </r>
    <r>
      <rPr>
        <sz val="10"/>
        <rFont val="宋体"/>
        <family val="3"/>
        <charset val="134"/>
      </rPr>
      <t>水产品</t>
    </r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</si>
  <si>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 </t>
    </r>
    <r>
      <rPr>
        <b/>
        <sz val="10"/>
        <rFont val="宋体"/>
        <family val="3"/>
        <charset val="134"/>
      </rPr>
      <t>计</t>
    </r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</si>
  <si>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生产性生物资产（种植品）评估明细表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</si>
  <si>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4-10-1</t>
    </r>
  </si>
  <si>
    <r>
      <rPr>
        <b/>
        <sz val="10"/>
        <rFont val="宋体"/>
        <family val="3"/>
        <charset val="134"/>
      </rPr>
      <t>种植物名称</t>
    </r>
  </si>
  <si>
    <r>
      <rPr>
        <b/>
        <sz val="10"/>
        <rFont val="宋体"/>
        <family val="3"/>
        <charset val="134"/>
      </rPr>
      <t>成熟度（成）</t>
    </r>
  </si>
  <si>
    <r>
      <rPr>
        <b/>
        <sz val="10"/>
        <rFont val="宋体"/>
        <family val="3"/>
        <charset val="134"/>
      </rPr>
      <t>生产性生物资产合计</t>
    </r>
  </si>
  <si>
    <r>
      <rPr>
        <b/>
        <sz val="10"/>
        <rFont val="宋体"/>
        <family val="3"/>
        <charset val="134"/>
      </rPr>
      <t>生产性生物资产净额</t>
    </r>
  </si>
  <si>
    <r>
      <rPr>
        <b/>
        <sz val="18"/>
        <rFont val="宋体"/>
        <family val="3"/>
        <charset val="134"/>
      </rPr>
      <t>生产性生物资产（畜牧品）评估明细表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</si>
  <si>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4-10-2</t>
    </r>
  </si>
  <si>
    <r>
      <rPr>
        <b/>
        <sz val="10"/>
        <rFont val="宋体"/>
        <family val="3"/>
        <charset val="134"/>
      </rPr>
      <t>畜牧品名称</t>
    </r>
  </si>
  <si>
    <r>
      <rPr>
        <b/>
        <sz val="10"/>
        <rFont val="宋体"/>
        <family val="3"/>
        <charset val="134"/>
      </rPr>
      <t>畜牧年龄</t>
    </r>
  </si>
  <si>
    <r>
      <rPr>
        <b/>
        <sz val="10"/>
        <rFont val="宋体"/>
        <family val="3"/>
        <charset val="134"/>
      </rPr>
      <t>重量（</t>
    </r>
    <r>
      <rPr>
        <b/>
        <sz val="10"/>
        <rFont val="Arial Narrow"/>
        <family val="2"/>
      </rPr>
      <t>kg</t>
    </r>
    <r>
      <rPr>
        <b/>
        <sz val="10"/>
        <rFont val="宋体"/>
        <family val="3"/>
        <charset val="134"/>
      </rPr>
      <t>）</t>
    </r>
  </si>
  <si>
    <r>
      <rPr>
        <b/>
        <sz val="18"/>
        <rFont val="Arial Narrow"/>
        <family val="2"/>
      </rPr>
      <t xml:space="preserve">  </t>
    </r>
    <r>
      <rPr>
        <b/>
        <sz val="18"/>
        <rFont val="宋体"/>
        <family val="3"/>
        <charset val="134"/>
      </rPr>
      <t>生产性生物资产（林木品）评估明细表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</si>
  <si>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4-10-3</t>
    </r>
  </si>
  <si>
    <r>
      <rPr>
        <b/>
        <sz val="10"/>
        <rFont val="宋体"/>
        <family val="3"/>
        <charset val="134"/>
      </rPr>
      <t>林木品名称</t>
    </r>
  </si>
  <si>
    <r>
      <rPr>
        <b/>
        <sz val="10"/>
        <rFont val="宋体"/>
        <family val="3"/>
        <charset val="134"/>
      </rPr>
      <t>林木龄期</t>
    </r>
  </si>
  <si>
    <r>
      <rPr>
        <b/>
        <sz val="10"/>
        <rFont val="宋体"/>
        <family val="3"/>
        <charset val="134"/>
      </rPr>
      <t>林木高度</t>
    </r>
    <r>
      <rPr>
        <b/>
        <sz val="10"/>
        <rFont val="Arial Narrow"/>
        <family val="2"/>
      </rPr>
      <t>(M)</t>
    </r>
  </si>
  <si>
    <r>
      <rPr>
        <b/>
        <sz val="10"/>
        <rFont val="宋体"/>
        <family val="3"/>
        <charset val="134"/>
      </rPr>
      <t>树干直径</t>
    </r>
    <r>
      <rPr>
        <b/>
        <sz val="10"/>
        <rFont val="Arial Narrow"/>
        <family val="2"/>
      </rPr>
      <t>(CM)</t>
    </r>
  </si>
  <si>
    <r>
      <rPr>
        <b/>
        <sz val="18"/>
        <rFont val="宋体"/>
        <family val="3"/>
        <charset val="134"/>
      </rPr>
      <t>生产性生物资产（水产品）评估明细表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</si>
  <si>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4-10-4</t>
    </r>
  </si>
  <si>
    <r>
      <rPr>
        <b/>
        <sz val="10"/>
        <rFont val="宋体"/>
        <family val="3"/>
        <charset val="134"/>
      </rPr>
      <t>水产品名称</t>
    </r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</si>
  <si>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油气资产评估明细表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</si>
  <si>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4-11</t>
    </r>
  </si>
  <si>
    <r>
      <rPr>
        <b/>
        <sz val="10"/>
        <rFont val="宋体"/>
        <family val="3"/>
        <charset val="134"/>
      </rPr>
      <t>资产名称</t>
    </r>
  </si>
  <si>
    <r>
      <rPr>
        <b/>
        <sz val="18"/>
        <rFont val="宋体"/>
        <family val="3"/>
        <charset val="134"/>
      </rPr>
      <t>使用权资产评估汇总表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</si>
  <si>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4-12</t>
    </r>
  </si>
  <si>
    <r>
      <rPr>
        <b/>
        <sz val="10"/>
        <rFont val="Times New Roman"/>
        <family val="1"/>
      </rPr>
      <t>编号</t>
    </r>
  </si>
  <si>
    <r>
      <rPr>
        <b/>
        <sz val="10"/>
        <rFont val="Times New Roman"/>
        <family val="1"/>
      </rPr>
      <t>科目名称</t>
    </r>
  </si>
  <si>
    <r>
      <rPr>
        <b/>
        <sz val="10"/>
        <rFont val="Times New Roman"/>
        <family val="1"/>
      </rPr>
      <t>账面价值</t>
    </r>
  </si>
  <si>
    <r>
      <rPr>
        <b/>
        <sz val="10"/>
        <rFont val="Times New Roman"/>
        <family val="1"/>
      </rPr>
      <t>评估价值</t>
    </r>
  </si>
  <si>
    <t>4-12-1</t>
  </si>
  <si>
    <r>
      <rPr>
        <sz val="10"/>
        <rFont val="宋体"/>
        <family val="3"/>
        <charset val="134"/>
      </rPr>
      <t>使用权资产</t>
    </r>
    <r>
      <rPr>
        <sz val="10"/>
        <rFont val="Arial Narrow"/>
        <family val="2"/>
      </rPr>
      <t>—</t>
    </r>
    <r>
      <rPr>
        <sz val="10"/>
        <rFont val="宋体"/>
        <family val="3"/>
        <charset val="134"/>
      </rPr>
      <t>房屋建筑物</t>
    </r>
  </si>
  <si>
    <t>4-12-2</t>
  </si>
  <si>
    <t>4-12-3</t>
  </si>
  <si>
    <t>4-12-4</t>
  </si>
  <si>
    <t>4-12-5</t>
  </si>
  <si>
    <t>4-12-6</t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</si>
  <si>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         </t>
    </r>
    <r>
      <rPr>
        <b/>
        <sz val="10"/>
        <rFont val="宋体"/>
        <family val="3"/>
        <charset val="134"/>
      </rPr>
      <t>计</t>
    </r>
  </si>
  <si>
    <r>
      <rPr>
        <sz val="12"/>
        <rFont val="宋体"/>
        <family val="3"/>
        <charset val="134"/>
      </rPr>
      <t>注：根据企业租赁的资产不同分科目核算，本次仅以房屋建筑物进行举例</t>
    </r>
  </si>
  <si>
    <r>
      <rPr>
        <sz val="12"/>
        <rFont val="宋体"/>
        <family val="3"/>
        <charset val="134"/>
      </rPr>
      <t>使用权资产</t>
    </r>
    <r>
      <rPr>
        <sz val="12"/>
        <rFont val="Arial Narrow"/>
        <family val="2"/>
      </rPr>
      <t xml:space="preserve"> = </t>
    </r>
    <r>
      <rPr>
        <sz val="12"/>
        <rFont val="宋体"/>
        <family val="3"/>
        <charset val="134"/>
      </rPr>
      <t>租赁负债</t>
    </r>
    <r>
      <rPr>
        <sz val="12"/>
        <rFont val="Arial Narrow"/>
        <family val="2"/>
      </rPr>
      <t xml:space="preserve"> + </t>
    </r>
    <r>
      <rPr>
        <sz val="12"/>
        <rFont val="宋体"/>
        <family val="3"/>
        <charset val="134"/>
      </rPr>
      <t>预付租赁付款额</t>
    </r>
    <r>
      <rPr>
        <sz val="12"/>
        <rFont val="Arial Narrow"/>
        <family val="2"/>
      </rPr>
      <t xml:space="preserve"> - </t>
    </r>
    <r>
      <rPr>
        <sz val="12"/>
        <rFont val="宋体"/>
        <family val="3"/>
        <charset val="134"/>
      </rPr>
      <t>已享受的租赁激励</t>
    </r>
    <r>
      <rPr>
        <sz val="12"/>
        <rFont val="Arial Narrow"/>
        <family val="2"/>
      </rPr>
      <t xml:space="preserve"> + </t>
    </r>
    <r>
      <rPr>
        <sz val="12"/>
        <rFont val="宋体"/>
        <family val="3"/>
        <charset val="134"/>
      </rPr>
      <t>初始直接费用</t>
    </r>
    <r>
      <rPr>
        <sz val="12"/>
        <rFont val="Arial Narrow"/>
        <family val="2"/>
      </rPr>
      <t xml:space="preserve"> + </t>
    </r>
    <r>
      <rPr>
        <sz val="12"/>
        <rFont val="宋体"/>
        <family val="3"/>
        <charset val="134"/>
      </rPr>
      <t>预计将发生的拆卸及移除、复原或恢复成本</t>
    </r>
  </si>
  <si>
    <r>
      <rPr>
        <sz val="12"/>
        <rFont val="宋体"/>
        <family val="3"/>
        <charset val="134"/>
      </rPr>
      <t>租赁负债等于按照租赁期开始日尚未支付的租赁付款额的现值</t>
    </r>
  </si>
  <si>
    <t>使用权资产—房屋建筑物评估明细表</t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</si>
  <si>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4-12-1</t>
    </r>
  </si>
  <si>
    <r>
      <rPr>
        <b/>
        <sz val="10"/>
        <rFont val="宋体"/>
        <family val="3"/>
        <charset val="134"/>
      </rPr>
      <t>租赁合同</t>
    </r>
  </si>
  <si>
    <r>
      <rPr>
        <b/>
        <sz val="10"/>
        <rFont val="宋体"/>
        <family val="3"/>
        <charset val="134"/>
      </rPr>
      <t>建筑物名称</t>
    </r>
  </si>
  <si>
    <r>
      <rPr>
        <b/>
        <sz val="10"/>
        <rFont val="宋体"/>
        <family val="3"/>
        <charset val="134"/>
      </rPr>
      <t>对应土地证号</t>
    </r>
  </si>
  <si>
    <r>
      <rPr>
        <b/>
        <sz val="10"/>
        <rFont val="宋体"/>
        <family val="3"/>
        <charset val="134"/>
      </rPr>
      <t>出租人</t>
    </r>
  </si>
  <si>
    <r>
      <rPr>
        <b/>
        <sz val="10"/>
        <rFont val="宋体"/>
        <family val="3"/>
        <charset val="134"/>
      </rPr>
      <t>租赁用途</t>
    </r>
  </si>
  <si>
    <r>
      <rPr>
        <b/>
        <sz val="10"/>
        <rFont val="宋体"/>
        <family val="3"/>
        <charset val="134"/>
      </rPr>
      <t>租赁</t>
    </r>
    <r>
      <rPr>
        <b/>
        <sz val="10"/>
        <rFont val="Arial Narrow"/>
        <family val="2"/>
      </rPr>
      <t xml:space="preserve">          </t>
    </r>
    <r>
      <rPr>
        <b/>
        <sz val="10"/>
        <rFont val="宋体"/>
        <family val="3"/>
        <charset val="134"/>
      </rPr>
      <t>面积</t>
    </r>
    <r>
      <rPr>
        <b/>
        <sz val="10"/>
        <rFont val="Arial Narrow"/>
        <family val="2"/>
      </rPr>
      <t>/</t>
    </r>
    <r>
      <rPr>
        <b/>
        <sz val="10"/>
        <rFont val="宋体"/>
        <family val="3"/>
        <charset val="134"/>
      </rPr>
      <t>容积</t>
    </r>
  </si>
  <si>
    <r>
      <rPr>
        <b/>
        <sz val="10"/>
        <rFont val="宋体"/>
        <family val="3"/>
        <charset val="134"/>
      </rPr>
      <t>租赁期限</t>
    </r>
  </si>
  <si>
    <r>
      <rPr>
        <b/>
        <sz val="10"/>
        <rFont val="宋体"/>
        <family val="3"/>
        <charset val="134"/>
      </rPr>
      <t>年租金</t>
    </r>
  </si>
  <si>
    <r>
      <rPr>
        <b/>
        <sz val="10"/>
        <rFont val="宋体"/>
        <family val="3"/>
        <charset val="134"/>
      </rPr>
      <t>证载权利人</t>
    </r>
  </si>
  <si>
    <r>
      <rPr>
        <b/>
        <sz val="10"/>
        <rFont val="宋体"/>
        <family val="3"/>
        <charset val="134"/>
      </rPr>
      <t>原价（成本）</t>
    </r>
  </si>
  <si>
    <r>
      <rPr>
        <b/>
        <sz val="18"/>
        <rFont val="Arial Narrow"/>
        <family val="2"/>
      </rPr>
      <t xml:space="preserve">      </t>
    </r>
    <r>
      <rPr>
        <b/>
        <sz val="18"/>
        <rFont val="宋体"/>
        <family val="3"/>
        <charset val="134"/>
      </rPr>
      <t>无形资产评估汇总表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</si>
  <si>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4-13</t>
    </r>
  </si>
  <si>
    <r>
      <rPr>
        <b/>
        <sz val="10"/>
        <rFont val="宋体"/>
        <family val="3"/>
        <charset val="134"/>
      </rPr>
      <t>原始入账价值</t>
    </r>
  </si>
  <si>
    <t>4-13-1</t>
  </si>
  <si>
    <r>
      <rPr>
        <sz val="10"/>
        <rFont val="宋体"/>
        <family val="3"/>
        <charset val="134"/>
      </rPr>
      <t>无形资产</t>
    </r>
    <r>
      <rPr>
        <sz val="10"/>
        <rFont val="Arial Narrow"/>
        <family val="2"/>
      </rPr>
      <t>—</t>
    </r>
    <r>
      <rPr>
        <sz val="10"/>
        <rFont val="宋体"/>
        <family val="3"/>
        <charset val="134"/>
      </rPr>
      <t>土地使用权</t>
    </r>
  </si>
  <si>
    <t>4-13-2</t>
  </si>
  <si>
    <r>
      <rPr>
        <sz val="10"/>
        <rFont val="宋体"/>
        <family val="3"/>
        <charset val="134"/>
      </rPr>
      <t>无形资产</t>
    </r>
    <r>
      <rPr>
        <sz val="10"/>
        <rFont val="Arial Narrow"/>
        <family val="2"/>
      </rPr>
      <t>—</t>
    </r>
    <r>
      <rPr>
        <sz val="10"/>
        <rFont val="宋体"/>
        <family val="3"/>
        <charset val="134"/>
      </rPr>
      <t>资源开采权</t>
    </r>
  </si>
  <si>
    <t>4-13-3</t>
  </si>
  <si>
    <r>
      <rPr>
        <sz val="10"/>
        <rFont val="宋体"/>
        <family val="3"/>
        <charset val="134"/>
      </rPr>
      <t>无形资产</t>
    </r>
    <r>
      <rPr>
        <sz val="10"/>
        <rFont val="Arial Narrow"/>
        <family val="2"/>
      </rPr>
      <t>—</t>
    </r>
    <r>
      <rPr>
        <sz val="10"/>
        <rFont val="宋体"/>
        <family val="3"/>
        <charset val="134"/>
      </rPr>
      <t>其它</t>
    </r>
  </si>
  <si>
    <r>
      <rPr>
        <b/>
        <sz val="10"/>
        <rFont val="宋体"/>
        <family val="3"/>
        <charset val="134"/>
      </rPr>
      <t>无形资产合计</t>
    </r>
  </si>
  <si>
    <r>
      <rPr>
        <b/>
        <sz val="10"/>
        <rFont val="宋体"/>
        <family val="3"/>
        <charset val="134"/>
      </rPr>
      <t>无形资产减值准备</t>
    </r>
  </si>
  <si>
    <r>
      <rPr>
        <b/>
        <sz val="10"/>
        <rFont val="宋体"/>
        <family val="3"/>
        <charset val="134"/>
      </rPr>
      <t>无形资产净值</t>
    </r>
  </si>
  <si>
    <r>
      <rPr>
        <b/>
        <sz val="18"/>
        <rFont val="宋体"/>
        <family val="3"/>
        <charset val="134"/>
      </rPr>
      <t>无形资产</t>
    </r>
    <r>
      <rPr>
        <b/>
        <sz val="18"/>
        <rFont val="Arial Narrow"/>
        <family val="2"/>
      </rPr>
      <t>——</t>
    </r>
    <r>
      <rPr>
        <b/>
        <sz val="18"/>
        <rFont val="宋体"/>
        <family val="3"/>
        <charset val="134"/>
      </rPr>
      <t>土地使用权评估明细表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</si>
  <si>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4-13-1</t>
    </r>
  </si>
  <si>
    <r>
      <rPr>
        <b/>
        <sz val="10"/>
        <rFont val="宋体"/>
        <family val="3"/>
        <charset val="134"/>
      </rPr>
      <t>土地使用权证</t>
    </r>
    <r>
      <rPr>
        <b/>
        <sz val="10"/>
        <rFont val="Arial Narrow"/>
        <family val="2"/>
      </rPr>
      <t xml:space="preserve">   </t>
    </r>
    <r>
      <rPr>
        <b/>
        <sz val="10"/>
        <rFont val="宋体"/>
        <family val="3"/>
        <charset val="134"/>
      </rPr>
      <t>编号</t>
    </r>
  </si>
  <si>
    <r>
      <rPr>
        <b/>
        <sz val="10"/>
        <rFont val="宋体"/>
        <family val="3"/>
        <charset val="134"/>
      </rPr>
      <t>宗地用途</t>
    </r>
  </si>
  <si>
    <r>
      <rPr>
        <b/>
        <sz val="10"/>
        <rFont val="宋体"/>
        <family val="3"/>
        <charset val="134"/>
      </rPr>
      <t>宗地性质</t>
    </r>
  </si>
  <si>
    <r>
      <rPr>
        <u/>
        <sz val="10"/>
        <rFont val="宋体"/>
        <family val="3"/>
        <charset val="134"/>
      </rPr>
      <t>毕市七星国用（</t>
    </r>
    <r>
      <rPr>
        <u/>
        <sz val="10"/>
        <rFont val="Arial Narrow"/>
        <family val="2"/>
      </rPr>
      <t>2014</t>
    </r>
    <r>
      <rPr>
        <u/>
        <sz val="10"/>
        <rFont val="宋体"/>
        <family val="3"/>
        <charset val="134"/>
      </rPr>
      <t>）第</t>
    </r>
    <r>
      <rPr>
        <u/>
        <sz val="10"/>
        <rFont val="Arial Narrow"/>
        <family val="2"/>
      </rPr>
      <t>43</t>
    </r>
    <r>
      <rPr>
        <u/>
        <sz val="10"/>
        <rFont val="宋体"/>
        <family val="3"/>
        <charset val="134"/>
      </rPr>
      <t>号</t>
    </r>
  </si>
  <si>
    <t>毕节市七星关区鸭池镇草堤村</t>
  </si>
  <si>
    <r>
      <rPr>
        <sz val="10"/>
        <rFont val="Arial Narrow"/>
        <family val="2"/>
      </rPr>
      <t xml:space="preserve"> </t>
    </r>
    <r>
      <rPr>
        <sz val="10"/>
        <rFont val="宋体"/>
        <family val="3"/>
        <charset val="134"/>
      </rPr>
      <t>工业</t>
    </r>
  </si>
  <si>
    <t>出让</t>
  </si>
  <si>
    <t>五通一平</t>
  </si>
  <si>
    <r>
      <rPr>
        <b/>
        <sz val="10"/>
        <rFont val="宋体"/>
        <family val="3"/>
        <charset val="134"/>
      </rPr>
      <t>无形资产</t>
    </r>
    <r>
      <rPr>
        <b/>
        <sz val="10"/>
        <rFont val="Arial Narrow"/>
        <family val="2"/>
      </rPr>
      <t>-</t>
    </r>
    <r>
      <rPr>
        <b/>
        <sz val="10"/>
        <rFont val="宋体"/>
        <family val="3"/>
        <charset val="134"/>
      </rPr>
      <t>土地合计</t>
    </r>
  </si>
  <si>
    <r>
      <rPr>
        <b/>
        <sz val="10"/>
        <rFont val="宋体"/>
        <family val="3"/>
        <charset val="134"/>
      </rPr>
      <t>无形资产</t>
    </r>
    <r>
      <rPr>
        <b/>
        <sz val="10"/>
        <rFont val="Arial Narrow"/>
        <family val="2"/>
      </rPr>
      <t>-</t>
    </r>
    <r>
      <rPr>
        <b/>
        <sz val="10"/>
        <rFont val="宋体"/>
        <family val="3"/>
        <charset val="134"/>
      </rPr>
      <t>土地净值</t>
    </r>
  </si>
  <si>
    <r>
      <rPr>
        <b/>
        <sz val="18"/>
        <rFont val="宋体"/>
        <family val="3"/>
        <charset val="134"/>
      </rPr>
      <t>无形资产</t>
    </r>
    <r>
      <rPr>
        <b/>
        <sz val="18"/>
        <rFont val="Arial Narrow"/>
        <family val="2"/>
      </rPr>
      <t>——</t>
    </r>
    <r>
      <rPr>
        <b/>
        <sz val="18"/>
        <rFont val="宋体"/>
        <family val="3"/>
        <charset val="134"/>
      </rPr>
      <t>资源开采权评估明细表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</si>
  <si>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4-13-2</t>
    </r>
  </si>
  <si>
    <r>
      <rPr>
        <b/>
        <sz val="10"/>
        <rFont val="宋体"/>
        <family val="3"/>
        <charset val="134"/>
      </rPr>
      <t>资源权证编号</t>
    </r>
  </si>
  <si>
    <r>
      <rPr>
        <b/>
        <sz val="10"/>
        <rFont val="宋体"/>
        <family val="3"/>
        <charset val="134"/>
      </rPr>
      <t>资源位置</t>
    </r>
  </si>
  <si>
    <r>
      <rPr>
        <b/>
        <sz val="10"/>
        <rFont val="宋体"/>
        <family val="3"/>
        <charset val="134"/>
      </rPr>
      <t>资源等级</t>
    </r>
  </si>
  <si>
    <r>
      <rPr>
        <b/>
        <sz val="10"/>
        <rFont val="宋体"/>
        <family val="3"/>
        <charset val="134"/>
      </rPr>
      <t>探明储量</t>
    </r>
    <r>
      <rPr>
        <b/>
        <sz val="10"/>
        <rFont val="Arial Narrow"/>
        <family val="2"/>
      </rPr>
      <t>(T)</t>
    </r>
  </si>
  <si>
    <r>
      <rPr>
        <b/>
        <sz val="10"/>
        <rFont val="宋体"/>
        <family val="3"/>
        <charset val="134"/>
      </rPr>
      <t>可采储量</t>
    </r>
    <r>
      <rPr>
        <b/>
        <sz val="10"/>
        <rFont val="Arial Narrow"/>
        <family val="2"/>
      </rPr>
      <t>(T)</t>
    </r>
  </si>
  <si>
    <r>
      <rPr>
        <b/>
        <sz val="10"/>
        <rFont val="宋体"/>
        <family val="3"/>
        <charset val="134"/>
      </rPr>
      <t>无形资产</t>
    </r>
    <r>
      <rPr>
        <b/>
        <sz val="10"/>
        <rFont val="Arial Narrow"/>
        <family val="2"/>
      </rPr>
      <t>-</t>
    </r>
    <r>
      <rPr>
        <b/>
        <sz val="10"/>
        <rFont val="宋体"/>
        <family val="3"/>
        <charset val="134"/>
      </rPr>
      <t>采矿权合计</t>
    </r>
  </si>
  <si>
    <r>
      <rPr>
        <b/>
        <sz val="10"/>
        <rFont val="宋体"/>
        <family val="3"/>
        <charset val="134"/>
      </rPr>
      <t>无形资产</t>
    </r>
    <r>
      <rPr>
        <b/>
        <sz val="10"/>
        <rFont val="Arial Narrow"/>
        <family val="2"/>
      </rPr>
      <t>-</t>
    </r>
    <r>
      <rPr>
        <b/>
        <sz val="10"/>
        <rFont val="宋体"/>
        <family val="3"/>
        <charset val="134"/>
      </rPr>
      <t>采矿权净值</t>
    </r>
  </si>
  <si>
    <r>
      <rPr>
        <b/>
        <sz val="18"/>
        <rFont val="宋体"/>
        <family val="3"/>
        <charset val="134"/>
      </rPr>
      <t>无形资产</t>
    </r>
    <r>
      <rPr>
        <b/>
        <sz val="18"/>
        <rFont val="Arial Narrow"/>
        <family val="2"/>
      </rPr>
      <t>——</t>
    </r>
    <r>
      <rPr>
        <b/>
        <sz val="18"/>
        <rFont val="宋体"/>
        <family val="3"/>
        <charset val="134"/>
      </rPr>
      <t>其他无形资产评估明细表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</si>
  <si>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4-13-3</t>
    </r>
  </si>
  <si>
    <r>
      <rPr>
        <b/>
        <sz val="10"/>
        <rFont val="宋体"/>
        <family val="3"/>
        <charset val="134"/>
      </rPr>
      <t>软件配置</t>
    </r>
  </si>
  <si>
    <r>
      <rPr>
        <b/>
        <sz val="10"/>
        <rFont val="宋体"/>
        <family val="3"/>
        <charset val="134"/>
      </rPr>
      <t>专利、商标权、著作权证书编号</t>
    </r>
  </si>
  <si>
    <r>
      <rPr>
        <b/>
        <sz val="10"/>
        <rFont val="宋体"/>
        <family val="3"/>
        <charset val="134"/>
      </rPr>
      <t>法定</t>
    </r>
    <r>
      <rPr>
        <b/>
        <sz val="10"/>
        <rFont val="Arial Narrow"/>
        <family val="2"/>
      </rPr>
      <t>/</t>
    </r>
    <r>
      <rPr>
        <b/>
        <sz val="10"/>
        <rFont val="宋体"/>
        <family val="3"/>
        <charset val="134"/>
      </rPr>
      <t>预计使用年限</t>
    </r>
  </si>
  <si>
    <r>
      <rPr>
        <b/>
        <sz val="10"/>
        <rFont val="宋体"/>
        <family val="3"/>
        <charset val="134"/>
      </rPr>
      <t>无形资产</t>
    </r>
    <r>
      <rPr>
        <b/>
        <sz val="10"/>
        <rFont val="Arial Narrow"/>
        <family val="2"/>
      </rPr>
      <t>-</t>
    </r>
    <r>
      <rPr>
        <b/>
        <sz val="10"/>
        <rFont val="宋体"/>
        <family val="3"/>
        <charset val="134"/>
      </rPr>
      <t>其他合计</t>
    </r>
  </si>
  <si>
    <r>
      <rPr>
        <b/>
        <sz val="10"/>
        <rFont val="宋体"/>
        <family val="3"/>
        <charset val="134"/>
      </rPr>
      <t>无形资产</t>
    </r>
    <r>
      <rPr>
        <b/>
        <sz val="10"/>
        <rFont val="Arial Narrow"/>
        <family val="2"/>
      </rPr>
      <t>-</t>
    </r>
    <r>
      <rPr>
        <b/>
        <sz val="10"/>
        <rFont val="宋体"/>
        <family val="3"/>
        <charset val="134"/>
      </rPr>
      <t>其他净值</t>
    </r>
  </si>
  <si>
    <t>评估人员：周帆</t>
  </si>
  <si>
    <r>
      <rPr>
        <b/>
        <sz val="18"/>
        <rFont val="Arial Narrow"/>
        <family val="2"/>
      </rPr>
      <t xml:space="preserve">      </t>
    </r>
    <r>
      <rPr>
        <b/>
        <sz val="18"/>
        <rFont val="宋体"/>
        <family val="3"/>
        <charset val="134"/>
      </rPr>
      <t>开发支出资产评估明细表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</si>
  <si>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4-14</t>
    </r>
  </si>
  <si>
    <r>
      <rPr>
        <b/>
        <sz val="10"/>
        <rFont val="宋体"/>
        <family val="3"/>
        <charset val="134"/>
      </rPr>
      <t>开发项目名称</t>
    </r>
  </si>
  <si>
    <r>
      <rPr>
        <b/>
        <sz val="10"/>
        <rFont val="宋体"/>
        <family val="3"/>
        <charset val="134"/>
      </rPr>
      <t>款项内容</t>
    </r>
  </si>
  <si>
    <r>
      <rPr>
        <b/>
        <sz val="18"/>
        <rFont val="宋体"/>
        <family val="3"/>
        <charset val="134"/>
      </rPr>
      <t>商誉</t>
    </r>
    <r>
      <rPr>
        <b/>
        <sz val="18"/>
        <rFont val="Arial Narrow"/>
        <family val="2"/>
      </rPr>
      <t>——</t>
    </r>
    <r>
      <rPr>
        <b/>
        <sz val="18"/>
        <rFont val="宋体"/>
        <family val="3"/>
        <charset val="134"/>
      </rPr>
      <t>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</si>
  <si>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4-15</t>
    </r>
  </si>
  <si>
    <r>
      <rPr>
        <b/>
        <sz val="10"/>
        <rFont val="宋体"/>
        <family val="3"/>
        <charset val="134"/>
      </rPr>
      <t>取得方式</t>
    </r>
  </si>
  <si>
    <r>
      <rPr>
        <b/>
        <sz val="10"/>
        <rFont val="宋体"/>
        <family val="3"/>
        <charset val="134"/>
      </rPr>
      <t>商誉合计</t>
    </r>
  </si>
  <si>
    <r>
      <rPr>
        <b/>
        <sz val="10"/>
        <rFont val="宋体"/>
        <family val="3"/>
        <charset val="134"/>
      </rPr>
      <t>商誉净值</t>
    </r>
  </si>
  <si>
    <r>
      <rPr>
        <b/>
        <sz val="18"/>
        <rFont val="Arial Narrow"/>
        <family val="2"/>
      </rPr>
      <t xml:space="preserve">   </t>
    </r>
    <r>
      <rPr>
        <b/>
        <sz val="18"/>
        <rFont val="宋体"/>
        <family val="3"/>
        <charset val="134"/>
      </rPr>
      <t>长期待摊费用评估明细表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</si>
  <si>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4-16</t>
    </r>
  </si>
  <si>
    <r>
      <rPr>
        <b/>
        <sz val="10"/>
        <rFont val="宋体"/>
        <family val="3"/>
        <charset val="134"/>
      </rPr>
      <t>费用名称或内容</t>
    </r>
  </si>
  <si>
    <r>
      <rPr>
        <b/>
        <sz val="10"/>
        <rFont val="宋体"/>
        <family val="3"/>
        <charset val="134"/>
      </rPr>
      <t>形成日期</t>
    </r>
  </si>
  <si>
    <r>
      <rPr>
        <b/>
        <sz val="10"/>
        <rFont val="宋体"/>
        <family val="3"/>
        <charset val="134"/>
      </rPr>
      <t>原始发生额</t>
    </r>
  </si>
  <si>
    <r>
      <rPr>
        <b/>
        <sz val="10"/>
        <rFont val="宋体"/>
        <family val="3"/>
        <charset val="134"/>
      </rPr>
      <t>预计摊销月数</t>
    </r>
  </si>
  <si>
    <r>
      <rPr>
        <b/>
        <sz val="10"/>
        <rFont val="宋体"/>
        <family val="3"/>
        <charset val="134"/>
      </rPr>
      <t>尚存受益月数</t>
    </r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</si>
  <si>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递延所得税资产评估明细表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</si>
  <si>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4-17</t>
    </r>
  </si>
  <si>
    <r>
      <rPr>
        <b/>
        <sz val="10"/>
        <rFont val="宋体"/>
        <family val="3"/>
        <charset val="134"/>
      </rPr>
      <t>适用的所得税率</t>
    </r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</si>
  <si>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其他非流动资产评估明细表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</si>
  <si>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4-18</t>
    </r>
  </si>
  <si>
    <r>
      <rPr>
        <b/>
        <sz val="10"/>
        <rFont val="宋体"/>
        <family val="3"/>
        <charset val="134"/>
      </rPr>
      <t>款项内容或名称</t>
    </r>
  </si>
  <si>
    <r>
      <rPr>
        <b/>
        <sz val="18"/>
        <rFont val="Arial Narrow"/>
        <family val="2"/>
      </rPr>
      <t xml:space="preserve">      </t>
    </r>
    <r>
      <rPr>
        <b/>
        <sz val="18"/>
        <rFont val="宋体"/>
        <family val="3"/>
        <charset val="134"/>
      </rPr>
      <t>流动负债评估汇总表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</si>
  <si>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</t>
    </r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</si>
  <si>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</si>
  <si>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</si>
  <si>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</si>
  <si>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</si>
  <si>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</si>
  <si>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</si>
  <si>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</si>
  <si>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</si>
  <si>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</si>
  <si>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</si>
  <si>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</si>
  <si>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</si>
  <si>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</si>
  <si>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短期借款评估明细表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</si>
  <si>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5-1</t>
    </r>
  </si>
  <si>
    <r>
      <rPr>
        <b/>
        <sz val="10"/>
        <rFont val="宋体"/>
        <family val="3"/>
        <charset val="134"/>
      </rPr>
      <t>放款银行或机构名称</t>
    </r>
  </si>
  <si>
    <r>
      <rPr>
        <b/>
        <sz val="10"/>
        <rFont val="宋体"/>
        <family val="3"/>
        <charset val="134"/>
      </rPr>
      <t>年利率</t>
    </r>
    <r>
      <rPr>
        <b/>
        <sz val="10"/>
        <rFont val="Arial Narrow"/>
        <family val="2"/>
      </rPr>
      <t>%</t>
    </r>
  </si>
  <si>
    <r>
      <rPr>
        <b/>
        <sz val="10"/>
        <rFont val="宋体"/>
        <family val="3"/>
        <charset val="134"/>
      </rPr>
      <t>外币金额</t>
    </r>
  </si>
  <si>
    <r>
      <rPr>
        <b/>
        <sz val="10"/>
        <rFont val="宋体"/>
        <family val="3"/>
        <charset val="134"/>
      </rPr>
      <t>外币基准汇日率</t>
    </r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</si>
  <si>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      </t>
    </r>
    <r>
      <rPr>
        <b/>
        <sz val="10"/>
        <rFont val="宋体"/>
        <family val="3"/>
        <charset val="134"/>
      </rPr>
      <t>计</t>
    </r>
  </si>
  <si>
    <r>
      <rPr>
        <b/>
        <sz val="18"/>
        <rFont val="宋体"/>
        <family val="3"/>
        <charset val="134"/>
      </rPr>
      <t>交易性金融负债评估明细表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</si>
  <si>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5-2</t>
    </r>
  </si>
  <si>
    <r>
      <rPr>
        <b/>
        <sz val="10"/>
        <rFont val="宋体"/>
        <family val="3"/>
        <charset val="134"/>
      </rPr>
      <t>债券发行单位</t>
    </r>
  </si>
  <si>
    <r>
      <rPr>
        <b/>
        <sz val="10"/>
        <rFont val="宋体"/>
        <family val="3"/>
        <charset val="134"/>
      </rPr>
      <t>票面年利率</t>
    </r>
  </si>
  <si>
    <r>
      <rPr>
        <sz val="18"/>
        <rFont val="黑体"/>
        <family val="3"/>
        <charset val="134"/>
      </rPr>
      <t>衍生金融负债评估明细表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</si>
  <si>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5-3</t>
    </r>
  </si>
  <si>
    <r>
      <rPr>
        <b/>
        <sz val="10"/>
        <rFont val="宋体"/>
        <family val="3"/>
        <charset val="134"/>
      </rPr>
      <t>衍生金融负债合计</t>
    </r>
  </si>
  <si>
    <r>
      <rPr>
        <b/>
        <sz val="18"/>
        <rFont val="宋体"/>
        <family val="3"/>
        <charset val="134"/>
      </rPr>
      <t>应付票据评估明细表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</si>
  <si>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5-4</t>
    </r>
  </si>
  <si>
    <r>
      <rPr>
        <b/>
        <sz val="18"/>
        <rFont val="Arial Narrow"/>
        <family val="2"/>
      </rPr>
      <t xml:space="preserve">      </t>
    </r>
    <r>
      <rPr>
        <b/>
        <sz val="18"/>
        <rFont val="宋体"/>
        <family val="3"/>
        <charset val="134"/>
      </rPr>
      <t>应付账款评估明细表</t>
    </r>
  </si>
  <si>
    <r>
      <rPr>
        <b/>
        <sz val="10"/>
        <color indexed="8"/>
        <rFont val="宋体"/>
        <family val="3"/>
        <charset val="134"/>
      </rPr>
      <t>表</t>
    </r>
    <r>
      <rPr>
        <b/>
        <sz val="10"/>
        <color indexed="8"/>
        <rFont val="Arial Narrow"/>
        <family val="2"/>
      </rPr>
      <t>5-5</t>
    </r>
  </si>
  <si>
    <r>
      <rPr>
        <b/>
        <sz val="10"/>
        <color indexed="8"/>
        <rFont val="宋体"/>
        <family val="3"/>
        <charset val="134"/>
      </rPr>
      <t>户名</t>
    </r>
    <r>
      <rPr>
        <b/>
        <sz val="10"/>
        <color indexed="8"/>
        <rFont val="Arial Narrow"/>
        <family val="2"/>
      </rPr>
      <t>(</t>
    </r>
    <r>
      <rPr>
        <b/>
        <sz val="10"/>
        <color indexed="8"/>
        <rFont val="宋体"/>
        <family val="3"/>
        <charset val="134"/>
      </rPr>
      <t>结算对象</t>
    </r>
    <r>
      <rPr>
        <b/>
        <sz val="10"/>
        <color indexed="8"/>
        <rFont val="Arial Narrow"/>
        <family val="2"/>
      </rPr>
      <t>)</t>
    </r>
  </si>
  <si>
    <r>
      <rPr>
        <b/>
        <sz val="10"/>
        <color indexed="8"/>
        <rFont val="宋体"/>
        <family val="3"/>
        <charset val="134"/>
      </rPr>
      <t>合</t>
    </r>
    <r>
      <rPr>
        <b/>
        <sz val="10"/>
        <color indexed="8"/>
        <rFont val="Arial Narrow"/>
        <family val="2"/>
      </rPr>
      <t xml:space="preserve">          </t>
    </r>
    <r>
      <rPr>
        <b/>
        <sz val="10"/>
        <color indexed="8"/>
        <rFont val="宋体"/>
        <family val="3"/>
        <charset val="134"/>
      </rPr>
      <t>计</t>
    </r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</si>
  <si>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预收款项评估明细表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</si>
  <si>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5-6</t>
    </r>
  </si>
  <si>
    <r>
      <rPr>
        <b/>
        <sz val="10"/>
        <rFont val="宋体"/>
        <family val="3"/>
        <charset val="134"/>
      </rPr>
      <t>户名（结算对象）</t>
    </r>
  </si>
  <si>
    <r>
      <rPr>
        <b/>
        <sz val="18"/>
        <rFont val="宋体"/>
        <family val="3"/>
        <charset val="134"/>
      </rPr>
      <t>合同负债评估明细表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</si>
  <si>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5-7</t>
    </r>
  </si>
  <si>
    <r>
      <rPr>
        <b/>
        <sz val="10"/>
        <rFont val="宋体"/>
        <family val="3"/>
        <charset val="134"/>
      </rPr>
      <t>合同负债合计</t>
    </r>
  </si>
  <si>
    <r>
      <rPr>
        <b/>
        <sz val="18"/>
        <rFont val="Arial Narrow"/>
        <family val="2"/>
      </rPr>
      <t xml:space="preserve">        </t>
    </r>
    <r>
      <rPr>
        <b/>
        <sz val="18"/>
        <rFont val="宋体"/>
        <family val="3"/>
        <charset val="134"/>
      </rPr>
      <t>应付职工薪酬评估明细表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</si>
  <si>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5-8</t>
    </r>
  </si>
  <si>
    <t>部门或内容</t>
  </si>
  <si>
    <t>备   注</t>
  </si>
  <si>
    <r>
      <rPr>
        <b/>
        <sz val="18"/>
        <rFont val="宋体"/>
        <family val="3"/>
        <charset val="134"/>
      </rPr>
      <t>应交税费评估明细表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</si>
  <si>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5-9</t>
    </r>
  </si>
  <si>
    <t>征税机关</t>
  </si>
  <si>
    <t>税  种</t>
  </si>
  <si>
    <r>
      <rPr>
        <b/>
        <sz val="10"/>
        <rFont val="宋体"/>
        <family val="3"/>
        <charset val="134"/>
      </rPr>
      <t>合</t>
    </r>
    <r>
      <rPr>
        <b/>
        <sz val="10"/>
        <rFont val="Arial Narrow"/>
        <family val="2"/>
      </rPr>
      <t xml:space="preserve">  </t>
    </r>
    <r>
      <rPr>
        <b/>
        <sz val="10"/>
        <rFont val="宋体"/>
        <family val="3"/>
        <charset val="134"/>
      </rPr>
      <t>计</t>
    </r>
  </si>
  <si>
    <r>
      <rPr>
        <b/>
        <sz val="18"/>
        <rFont val="宋体"/>
        <family val="3"/>
        <charset val="134"/>
      </rPr>
      <t>其他应付款评估明细表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</si>
  <si>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5-10</t>
    </r>
  </si>
  <si>
    <r>
      <rPr>
        <b/>
        <sz val="10"/>
        <color indexed="8"/>
        <rFont val="宋体"/>
        <family val="3"/>
        <charset val="134"/>
      </rPr>
      <t>合</t>
    </r>
    <r>
      <rPr>
        <b/>
        <sz val="10"/>
        <color indexed="8"/>
        <rFont val="Arial Narrow"/>
        <family val="2"/>
      </rPr>
      <t xml:space="preserve">       </t>
    </r>
    <r>
      <rPr>
        <b/>
        <sz val="10"/>
        <color indexed="8"/>
        <rFont val="宋体"/>
        <family val="3"/>
        <charset val="134"/>
      </rPr>
      <t>计</t>
    </r>
  </si>
  <si>
    <r>
      <rPr>
        <b/>
        <sz val="18"/>
        <rFont val="宋体"/>
        <family val="3"/>
        <charset val="134"/>
      </rPr>
      <t>持有待售负债评估明细表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</si>
  <si>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5-11</t>
    </r>
  </si>
  <si>
    <t>被评估单位填表人：</t>
  </si>
  <si>
    <t>评估人员：</t>
  </si>
  <si>
    <t>填表日期：</t>
  </si>
  <si>
    <r>
      <rPr>
        <b/>
        <sz val="18"/>
        <rFont val="宋体"/>
        <family val="3"/>
        <charset val="134"/>
      </rPr>
      <t>一年内到期的非流动负债评估明细表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</si>
  <si>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5-12</t>
    </r>
  </si>
  <si>
    <r>
      <rPr>
        <b/>
        <sz val="10"/>
        <rFont val="宋体"/>
        <family val="3"/>
        <charset val="134"/>
      </rPr>
      <t>票面月利率</t>
    </r>
    <r>
      <rPr>
        <b/>
        <sz val="10"/>
        <rFont val="Arial Narrow"/>
        <family val="2"/>
      </rPr>
      <t>%</t>
    </r>
  </si>
  <si>
    <r>
      <rPr>
        <b/>
        <sz val="18"/>
        <rFont val="Arial Narrow"/>
        <family val="2"/>
      </rPr>
      <t xml:space="preserve">          </t>
    </r>
    <r>
      <rPr>
        <b/>
        <sz val="18"/>
        <rFont val="宋体"/>
        <family val="3"/>
        <charset val="134"/>
      </rPr>
      <t>其他流动负债评估明细表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</si>
  <si>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5-13</t>
    </r>
  </si>
  <si>
    <r>
      <rPr>
        <b/>
        <sz val="10"/>
        <rFont val="宋体"/>
        <family val="3"/>
        <charset val="134"/>
      </rPr>
      <t>户名</t>
    </r>
    <r>
      <rPr>
        <b/>
        <sz val="10"/>
        <rFont val="Arial Narrow"/>
        <family val="2"/>
      </rPr>
      <t>(</t>
    </r>
    <r>
      <rPr>
        <b/>
        <sz val="10"/>
        <rFont val="宋体"/>
        <family val="3"/>
        <charset val="134"/>
      </rPr>
      <t>或结算对象</t>
    </r>
    <r>
      <rPr>
        <b/>
        <sz val="10"/>
        <rFont val="Arial Narrow"/>
        <family val="2"/>
      </rPr>
      <t>)</t>
    </r>
  </si>
  <si>
    <r>
      <rPr>
        <b/>
        <sz val="18"/>
        <rFont val="Arial Narrow"/>
        <family val="2"/>
      </rPr>
      <t xml:space="preserve">     </t>
    </r>
    <r>
      <rPr>
        <b/>
        <sz val="18"/>
        <rFont val="宋体"/>
        <family val="3"/>
        <charset val="134"/>
      </rPr>
      <t>非流动负债评估汇总表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</si>
  <si>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</t>
    </r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</si>
  <si>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</si>
  <si>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</si>
  <si>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</si>
  <si>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</si>
  <si>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</si>
  <si>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</si>
  <si>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</si>
  <si>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</si>
  <si>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</si>
  <si>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r>
      <rPr>
        <b/>
        <sz val="10"/>
        <rFont val="宋体"/>
        <family val="3"/>
        <charset val="134"/>
      </rPr>
      <t>长期负债合计</t>
    </r>
    <r>
      <rPr>
        <b/>
        <sz val="10"/>
        <rFont val="Arial Narrow"/>
        <family val="2"/>
      </rPr>
      <t xml:space="preserve"> </t>
    </r>
  </si>
  <si>
    <r>
      <rPr>
        <b/>
        <sz val="18"/>
        <rFont val="宋体"/>
        <family val="3"/>
        <charset val="134"/>
      </rPr>
      <t>长期借款评估明细表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</si>
  <si>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6-1</t>
    </r>
  </si>
  <si>
    <t>放款银行或机构名称</t>
  </si>
  <si>
    <t>到期日期</t>
  </si>
  <si>
    <t>月利率%</t>
  </si>
  <si>
    <t>外币金额</t>
  </si>
  <si>
    <t>外币基准日汇率</t>
  </si>
  <si>
    <r>
      <rPr>
        <b/>
        <sz val="18"/>
        <rFont val="宋体"/>
        <family val="3"/>
        <charset val="134"/>
      </rPr>
      <t>应付债券评估明细表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</si>
  <si>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6-2</t>
    </r>
  </si>
  <si>
    <r>
      <rPr>
        <b/>
        <sz val="10"/>
        <rFont val="宋体"/>
        <family val="3"/>
        <charset val="134"/>
      </rPr>
      <t>票面利率</t>
    </r>
  </si>
  <si>
    <r>
      <rPr>
        <b/>
        <sz val="18"/>
        <rFont val="Times New Roman"/>
        <family val="1"/>
      </rPr>
      <t>租赁负债评估明细表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</si>
  <si>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6-3</t>
    </r>
  </si>
  <si>
    <r>
      <rPr>
        <b/>
        <sz val="10"/>
        <rFont val="宋体"/>
        <family val="3"/>
        <charset val="134"/>
      </rPr>
      <t>户名（或结算对象）</t>
    </r>
  </si>
  <si>
    <r>
      <rPr>
        <b/>
        <sz val="10"/>
        <rFont val="宋体"/>
        <family val="3"/>
        <charset val="134"/>
      </rPr>
      <t>初始额</t>
    </r>
  </si>
  <si>
    <r>
      <rPr>
        <b/>
        <sz val="10"/>
        <rFont val="Arial Narrow"/>
        <family val="2"/>
      </rPr>
      <t xml:space="preserve"> </t>
    </r>
    <r>
      <rPr>
        <b/>
        <sz val="10"/>
        <rFont val="宋体"/>
        <family val="3"/>
        <charset val="134"/>
      </rPr>
      <t>备</t>
    </r>
    <r>
      <rPr>
        <b/>
        <sz val="10"/>
        <rFont val="Arial Narrow"/>
        <family val="2"/>
      </rPr>
      <t xml:space="preserve"> </t>
    </r>
    <r>
      <rPr>
        <b/>
        <sz val="10"/>
        <rFont val="宋体"/>
        <family val="3"/>
        <charset val="134"/>
      </rPr>
      <t>注</t>
    </r>
  </si>
  <si>
    <r>
      <rPr>
        <b/>
        <sz val="18"/>
        <rFont val="Arial Narrow"/>
        <family val="2"/>
      </rPr>
      <t xml:space="preserve">    </t>
    </r>
    <r>
      <rPr>
        <b/>
        <sz val="18"/>
        <rFont val="宋体"/>
        <family val="3"/>
        <charset val="134"/>
      </rPr>
      <t>长期应付款评估明细表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</si>
  <si>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6-4</t>
    </r>
  </si>
  <si>
    <r>
      <rPr>
        <b/>
        <sz val="10"/>
        <rFont val="宋体"/>
        <family val="3"/>
        <charset val="134"/>
      </rPr>
      <t>初始发生额</t>
    </r>
  </si>
  <si>
    <r>
      <rPr>
        <b/>
        <sz val="10"/>
        <rFont val="宋体"/>
        <family val="3"/>
        <charset val="134"/>
      </rPr>
      <t>利息及汇率净损失</t>
    </r>
  </si>
  <si>
    <r>
      <rPr>
        <b/>
        <sz val="18"/>
        <rFont val="Arial Narrow"/>
        <family val="2"/>
      </rPr>
      <t xml:space="preserve">       </t>
    </r>
    <r>
      <rPr>
        <b/>
        <sz val="18"/>
        <rFont val="宋体"/>
        <family val="3"/>
        <charset val="134"/>
      </rPr>
      <t>长期应付职工薪酬评估明细表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</si>
  <si>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6-5</t>
    </r>
  </si>
  <si>
    <r>
      <rPr>
        <b/>
        <sz val="18"/>
        <rFont val="Arial Narrow"/>
        <family val="2"/>
      </rPr>
      <t xml:space="preserve">            </t>
    </r>
    <r>
      <rPr>
        <b/>
        <sz val="18"/>
        <rFont val="宋体"/>
        <family val="3"/>
        <charset val="134"/>
      </rPr>
      <t>预计负债评估明细表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</si>
  <si>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6-6</t>
    </r>
  </si>
  <si>
    <t>预计负债项目</t>
  </si>
  <si>
    <t>预计发生期间</t>
  </si>
  <si>
    <t>预计负债总额</t>
  </si>
  <si>
    <t>预计比例%</t>
  </si>
  <si>
    <r>
      <rPr>
        <b/>
        <sz val="18"/>
        <rFont val="Arial Narrow"/>
        <family val="2"/>
      </rPr>
      <t xml:space="preserve">        </t>
    </r>
    <r>
      <rPr>
        <b/>
        <sz val="18"/>
        <rFont val="宋体"/>
        <family val="3"/>
        <charset val="134"/>
      </rPr>
      <t>递延收益评估明细表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</si>
  <si>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6-7</t>
    </r>
  </si>
  <si>
    <r>
      <rPr>
        <b/>
        <sz val="18"/>
        <rFont val="Arial Narrow"/>
        <family val="2"/>
      </rPr>
      <t xml:space="preserve">   </t>
    </r>
    <r>
      <rPr>
        <b/>
        <sz val="18"/>
        <rFont val="宋体"/>
        <family val="3"/>
        <charset val="134"/>
      </rPr>
      <t>递延所得税负债评估明细表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</si>
  <si>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6-8</t>
    </r>
  </si>
  <si>
    <r>
      <rPr>
        <b/>
        <sz val="10"/>
        <rFont val="宋体"/>
        <family val="3"/>
        <charset val="134"/>
      </rPr>
      <t>内</t>
    </r>
    <r>
      <rPr>
        <b/>
        <sz val="10"/>
        <rFont val="Arial Narrow"/>
        <family val="2"/>
      </rPr>
      <t xml:space="preserve">     </t>
    </r>
    <r>
      <rPr>
        <b/>
        <sz val="10"/>
        <rFont val="宋体"/>
        <family val="3"/>
        <charset val="134"/>
      </rPr>
      <t>容</t>
    </r>
  </si>
  <si>
    <r>
      <rPr>
        <b/>
        <sz val="18"/>
        <rFont val="宋体"/>
        <family val="3"/>
        <charset val="134"/>
      </rPr>
      <t>其他非流动负债评估明细表</t>
    </r>
  </si>
  <si>
    <r>
      <rPr>
        <b/>
        <sz val="10"/>
        <rFont val="宋体"/>
        <family val="3"/>
        <charset val="134"/>
      </rPr>
      <t>表</t>
    </r>
    <r>
      <rPr>
        <b/>
        <sz val="10"/>
        <rFont val="Arial Narrow"/>
        <family val="2"/>
      </rPr>
      <t>6-9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</si>
</sst>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4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mmm/yyyy;_-\ &quot;N/A&quot;_-;_-\ &quot;-&quot;_-"/>
    <numFmt numFmtId="177" formatCode="_-* #,##0.00_-;\-* #,##0.00_-;_-* &quot;-&quot;??_-;_-@_-"/>
    <numFmt numFmtId="178" formatCode="_-#,##0.00_-;\(#,##0.00\);_-\ \ &quot;-&quot;_-;_-@_-"/>
    <numFmt numFmtId="179" formatCode="\$#,##0;\(\$#,##0\)"/>
    <numFmt numFmtId="180" formatCode="#,##0\ ;[Red]\-#,##0.00\ "/>
    <numFmt numFmtId="181" formatCode="0.0000%"/>
    <numFmt numFmtId="182" formatCode="&quot;\&quot;#,##0.00;[Red]&quot;\&quot;\-#,##0.00"/>
    <numFmt numFmtId="183" formatCode="_-#0&quot;.&quot;0000_-;\(#0&quot;.&quot;0000\);_-\ \ &quot;-&quot;_-;_-@_-"/>
    <numFmt numFmtId="184" formatCode="_-* #,##0.0000000000_-;\-* #,##0.0000000000_-;_-* &quot;-&quot;??_-;_-@_-"/>
    <numFmt numFmtId="185" formatCode="_(* #,##0.0000_);_(* \(#,##0.0000\);_(* &quot;-&quot;??_);_(@_)"/>
    <numFmt numFmtId="186" formatCode="_ &quot;￥&quot;* #,##0_ ;_ &quot;￥&quot;* \-#,##0_ ;_ &quot;￥&quot;* &quot;-&quot;_ ;_ @_ "/>
    <numFmt numFmtId="187" formatCode="_-* #,##0.00\ _k_r_-;\-* #,##0.00\ _k_r_-;_-* &quot;-&quot;??\ _k_r_-;_-@_-"/>
    <numFmt numFmtId="188" formatCode="_-#0&quot;.&quot;0,_-;\(#0&quot;.&quot;0,\);_-\ \ &quot;-&quot;_-;_-@_-"/>
    <numFmt numFmtId="189" formatCode="yy\.mm\.dd"/>
    <numFmt numFmtId="190" formatCode="##.\ \ "/>
    <numFmt numFmtId="191" formatCode="&quot;$&quot;#.#"/>
    <numFmt numFmtId="192" formatCode="&quot;$&quot;#,##0;\-&quot;$&quot;#,##0"/>
    <numFmt numFmtId="193" formatCode="_-* #,##0_-;\-* #,##0_-;_-* &quot;-&quot;_-;_-@_-"/>
    <numFmt numFmtId="194" formatCode="\$#,##0.00;\(\$#,##0.00\)"/>
    <numFmt numFmtId="195" formatCode="_-* #,##0_-;\-* #,##0_-;_-* &quot;-&quot;??_-;_-@_-"/>
    <numFmt numFmtId="196" formatCode="_-#,###.00,_-;\(#,###.00,\);_-\ \ &quot;-&quot;_-;_-@_-"/>
    <numFmt numFmtId="197" formatCode="_-#,###,_-;\(#,###,\);_-\ \ &quot;-&quot;_-;_-@_-"/>
    <numFmt numFmtId="198" formatCode="0.0_ "/>
    <numFmt numFmtId="199" formatCode="0.00000&quot;  &quot;"/>
    <numFmt numFmtId="200" formatCode="&quot;\&quot;#,##0.00;[Red]&quot;\&quot;&quot;\&quot;&quot;\&quot;&quot;\&quot;&quot;\&quot;&quot;\&quot;\-#,##0.00"/>
    <numFmt numFmtId="201" formatCode="0.000%"/>
    <numFmt numFmtId="202" formatCode="#,##0.000000"/>
    <numFmt numFmtId="203" formatCode="#.\ \ "/>
    <numFmt numFmtId="204" formatCode="_-* #,##0\ _k_r_-;\-* #,##0\ _k_r_-;_-* &quot;-&quot;\ _k_r_-;_-@_-"/>
    <numFmt numFmtId="205" formatCode="_(&quot;$&quot;* #,##0.00_);_(&quot;$&quot;* \(#,##0.00\);_(&quot;$&quot;* &quot;-&quot;??_);_(@_)"/>
    <numFmt numFmtId="206" formatCode="#,##0.00&quot;￥&quot;;\-#,##0.00&quot;￥&quot;"/>
    <numFmt numFmtId="207" formatCode="mmm/dd/yyyy;_-\ &quot;N/A&quot;_-;_-\ &quot;-&quot;_-"/>
    <numFmt numFmtId="208" formatCode="0%;\(0%\)"/>
    <numFmt numFmtId="209" formatCode="_-#,##0_-;\(#,##0\);_-\ \ &quot;-&quot;_-;_-@_-"/>
    <numFmt numFmtId="210" formatCode="_-&quot;$&quot;* #,##0_-;\-&quot;$&quot;* #,##0_-;_-&quot;$&quot;* &quot;-&quot;_-;_-@_-"/>
    <numFmt numFmtId="211" formatCode="_([$€-2]* #,##0.00_);_([$€-2]* \(#,##0.00\);_([$€-2]* &quot;-&quot;??_)"/>
    <numFmt numFmtId="212" formatCode="mmmm\ d\,\ yyyy"/>
    <numFmt numFmtId="213" formatCode="&quot;\&quot;#,##0;&quot;\&quot;\-#,##0"/>
    <numFmt numFmtId="214" formatCode="0.0%;\(0.0%\)"/>
    <numFmt numFmtId="215" formatCode="_-&quot;$&quot;\ * #,##0_-;_-&quot;$&quot;\ * #,##0\-;_-&quot;$&quot;\ * &quot;-&quot;_-;_-@_-"/>
    <numFmt numFmtId="216" formatCode="&quot;$&quot;#,##0_);\(&quot;$&quot;#,##0\)"/>
    <numFmt numFmtId="217" formatCode="0.0%"/>
    <numFmt numFmtId="218" formatCode="&quot;\&quot;#,##0;[Red]&quot;\&quot;&quot;\&quot;&quot;\&quot;&quot;\&quot;&quot;\&quot;&quot;\&quot;&quot;\&quot;\-#,##0"/>
    <numFmt numFmtId="219" formatCode="#,##0.0_);\(#,##0.0\)"/>
    <numFmt numFmtId="220" formatCode="_-* #,##0&quot;￥&quot;_-;\-* #,##0&quot;￥&quot;_-;_-* &quot;-&quot;&quot;￥&quot;_-;_-@_-"/>
    <numFmt numFmtId="221" formatCode="#,##0\ &quot;FB&quot;;\-#,##0\ &quot;FB&quot;"/>
    <numFmt numFmtId="222" formatCode="&quot;$&quot;#,##0.00_);[Red]\(&quot;$&quot;#,##0.00\)"/>
    <numFmt numFmtId="223" formatCode="_-#,##0%_-;\(#,##0%\);_-\ &quot;-&quot;_-"/>
    <numFmt numFmtId="224" formatCode="&quot;￥&quot;#,##0;\-&quot;￥&quot;#,##0"/>
    <numFmt numFmtId="225" formatCode="&quot;$&quot;#,##0_);[Red]\(&quot;$&quot;#,##0\)"/>
    <numFmt numFmtId="226" formatCode="_-* #,##0\ _P_t_s_-;\-* #,##0\ _P_t_s_-;_-* &quot;-&quot;\ _P_t_s_-;_-@_-"/>
    <numFmt numFmtId="227" formatCode="&quot;$&quot;#,##0.00_);\(&quot;$&quot;#,##0.00\)"/>
    <numFmt numFmtId="228" formatCode="#,##0;\(#,##0\)"/>
    <numFmt numFmtId="229" formatCode="&quot;\&quot;#,##0;&quot;\&quot;&quot;\&quot;&quot;\&quot;&quot;\&quot;&quot;\&quot;&quot;\&quot;&quot;\&quot;&quot;\&quot;&quot;\&quot;&quot;\&quot;&quot;\&quot;&quot;\&quot;\-#,##0"/>
    <numFmt numFmtId="230" formatCode="#,##0.0"/>
    <numFmt numFmtId="231" formatCode="_-* #,##0.00\ _P_t_s_-;\-* #,##0.00\ _P_t_s_-;_-* &quot;-&quot;??\ _P_t_s_-;_-@_-"/>
    <numFmt numFmtId="232" formatCode="#,##0\ &quot; &quot;;\(#,##0\)\ ;&quot;—&quot;&quot; &quot;&quot; &quot;&quot; &quot;&quot; &quot;"/>
    <numFmt numFmtId="233" formatCode="_-* #,##0.00&quot;￥&quot;_-;\-* #,##0.00&quot;￥&quot;_-;_-* &quot;-&quot;??&quot;￥&quot;_-;_-@_-"/>
    <numFmt numFmtId="234" formatCode="#,##0.00\ &quot;FB&quot;;[Red]\-#,##0.00\ &quot;FB&quot;"/>
    <numFmt numFmtId="235" formatCode="&quot;$&quot;\ #,##0.00_-;[Red]&quot;$&quot;\ #,##0.00\-"/>
    <numFmt numFmtId="236" formatCode="0.00_)"/>
    <numFmt numFmtId="237" formatCode="_-* #,##0.00\ _B_E_F_-;\-* #,##0.00\ _B_E_F_-;_-* &quot;-&quot;??\ _B_E_F_-;_-@_-"/>
    <numFmt numFmtId="238" formatCode="#,##0.00&quot;￥&quot;;[Red]\-#,##0.00&quot;￥&quot;"/>
    <numFmt numFmtId="239" formatCode="_-* #,##0.00\ &quot;Pts&quot;_-;\-* #,##0.00\ &quot;Pts&quot;_-;_-* &quot;-&quot;??\ &quot;Pts&quot;_-;_-@_-"/>
    <numFmt numFmtId="240" formatCode="#,##0.00_);#,##0.00\)"/>
    <numFmt numFmtId="241" formatCode="#,##0.00\ &quot;FB&quot;;\-#,##0.00\ &quot;FB&quot;"/>
    <numFmt numFmtId="242" formatCode="_(* #,##0.0,_);_(* \(#,##0.0,\);_(* &quot;-&quot;_);_(@_)"/>
    <numFmt numFmtId="243" formatCode="_-* #,##0\ &quot;Pts&quot;_-;\-* #,##0\ &quot;Pts&quot;_-;_-* &quot;-&quot;\ &quot;Pts&quot;_-;_-@_-"/>
    <numFmt numFmtId="244" formatCode="&quot;\&quot;#,##0;[Red]&quot;\&quot;\-#,##0"/>
    <numFmt numFmtId="245" formatCode="_-&quot;$&quot;* #,##0.00_-;\-&quot;$&quot;* #,##0.00_-;_-&quot;$&quot;* &quot;-&quot;??_-;_-@_-"/>
    <numFmt numFmtId="246" formatCode="&quot;\&quot;#,##0;[Red]&quot;\&quot;&quot;\&quot;\-#,##0"/>
    <numFmt numFmtId="247" formatCode="yyyy&quot;年&quot;m&quot;月&quot;d&quot;日&quot;;@"/>
    <numFmt numFmtId="248" formatCode="&quot;￥&quot;#,##0.00;\-&quot;￥&quot;#,##0.00"/>
    <numFmt numFmtId="249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50" formatCode="#,##0_);\(#,##0\);&quot;-&quot;"/>
    <numFmt numFmtId="251" formatCode="0.00_);[Red]\(0.00\)"/>
    <numFmt numFmtId="252" formatCode="0.00_ "/>
    <numFmt numFmtId="253" formatCode="0_ "/>
    <numFmt numFmtId="254" formatCode="#,##0.00_ "/>
    <numFmt numFmtId="255" formatCode="yyyy&quot;年&quot;m&quot;月&quot;;@"/>
    <numFmt numFmtId="256" formatCode="#,##0.00_);[Red]\(#,##0.00\)"/>
    <numFmt numFmtId="257" formatCode="yyyy/mm"/>
    <numFmt numFmtId="258" formatCode="##,###,###,###,##0.00;\-##,###,###,###,##0.00;0.00"/>
    <numFmt numFmtId="259" formatCode="_(* #,##0_);_(* \(#,##0\);_(* &quot;-&quot;_);_(@_)"/>
    <numFmt numFmtId="260" formatCode="yyyy\-mm\-dd"/>
    <numFmt numFmtId="261" formatCode="yyyy/m"/>
    <numFmt numFmtId="262" formatCode="#,##0.00_);\(#,##0.00\)"/>
    <numFmt numFmtId="263" formatCode="#,##0.0000_);\(#,##0.0000\)"/>
    <numFmt numFmtId="264" formatCode="#,##0.00_ ;[Red]\-#,##0.00\ "/>
    <numFmt numFmtId="265" formatCode="yyyy/mm/dd"/>
    <numFmt numFmtId="266" formatCode="yyyy/m/d;@"/>
    <numFmt numFmtId="267" formatCode="0_);[Red]\(0\)"/>
    <numFmt numFmtId="268" formatCode="_ * #,##0.0000_ ;_ * \-#,##0.0000_ ;_ * &quot;-&quot;??_ ;_ @_ "/>
    <numFmt numFmtId="269" formatCode="#,##0_ "/>
    <numFmt numFmtId="270" formatCode="_(* #,##0.00_);_(* \(#,##0.00\);_(* &quot;-&quot;_);_(@_)"/>
    <numFmt numFmtId="271" formatCode="0.00_);\(0.00\)"/>
    <numFmt numFmtId="272" formatCode="###,###,##0.00"/>
    <numFmt numFmtId="273" formatCode="0_);\(0\)"/>
    <numFmt numFmtId="274" formatCode="0.0000"/>
    <numFmt numFmtId="275" formatCode="_(* #,##0.00_);_(* \(#,##0.00\);_(* &quot;-&quot;??_);_(@_)"/>
  </numFmts>
  <fonts count="171">
    <font>
      <sz val="12"/>
      <name val="宋体"/>
      <charset val="134"/>
    </font>
    <font>
      <sz val="18"/>
      <name val="Arial Narrow"/>
      <family val="2"/>
    </font>
    <font>
      <sz val="12"/>
      <name val="Arial Narrow"/>
      <family val="2"/>
    </font>
    <font>
      <b/>
      <sz val="10"/>
      <name val="宋体"/>
      <family val="3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sz val="18"/>
      <name val="Arial Narrow"/>
      <family val="2"/>
    </font>
    <font>
      <b/>
      <sz val="11"/>
      <name val="Arial Narrow"/>
      <family val="2"/>
    </font>
    <font>
      <sz val="10"/>
      <name val="宋体"/>
      <family val="3"/>
      <charset val="134"/>
    </font>
    <font>
      <b/>
      <sz val="10"/>
      <color indexed="8"/>
      <name val="Arial Narrow"/>
      <family val="2"/>
    </font>
    <font>
      <sz val="10"/>
      <name val="宋体"/>
      <family val="3"/>
      <charset val="134"/>
      <scheme val="minor"/>
    </font>
    <font>
      <sz val="10"/>
      <color indexed="8"/>
      <name val="Arial Narrow"/>
      <family val="2"/>
    </font>
    <font>
      <sz val="9"/>
      <name val="宋体"/>
      <family val="3"/>
      <charset val="134"/>
    </font>
    <font>
      <sz val="10"/>
      <name val="Georgia"/>
      <family val="1"/>
    </font>
    <font>
      <b/>
      <sz val="10"/>
      <color indexed="8"/>
      <name val="宋体"/>
      <family val="3"/>
      <charset val="134"/>
    </font>
    <font>
      <sz val="10"/>
      <color rgb="FF000000"/>
      <name val="Arial Narrow"/>
      <family val="2"/>
    </font>
    <font>
      <sz val="10"/>
      <color rgb="FF000000"/>
      <name val="宋体"/>
      <family val="3"/>
      <charset val="134"/>
    </font>
    <font>
      <sz val="9"/>
      <name val="Arial Narrow"/>
      <family val="2"/>
    </font>
    <font>
      <sz val="9.5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20"/>
      <name val="Arial Narrow"/>
      <family val="2"/>
    </font>
    <font>
      <u/>
      <sz val="10"/>
      <name val="Arial Narrow"/>
      <family val="2"/>
    </font>
    <font>
      <b/>
      <sz val="18"/>
      <name val="宋体"/>
      <family val="3"/>
      <charset val="134"/>
    </font>
    <font>
      <b/>
      <sz val="12"/>
      <name val="Arial Narrow"/>
      <family val="2"/>
    </font>
    <font>
      <sz val="9"/>
      <color indexed="8"/>
      <name val="Arial Narrow"/>
      <family val="2"/>
    </font>
    <font>
      <b/>
      <sz val="9"/>
      <name val="Arial Narrow"/>
      <family val="2"/>
    </font>
    <font>
      <b/>
      <sz val="12"/>
      <name val="宋体"/>
      <family val="3"/>
      <charset val="134"/>
    </font>
    <font>
      <sz val="8"/>
      <name val="宋体"/>
      <family val="3"/>
      <charset val="134"/>
    </font>
    <font>
      <sz val="9"/>
      <name val="微软雅黑"/>
      <family val="2"/>
      <charset val="134"/>
    </font>
    <font>
      <sz val="10"/>
      <name val="微软雅黑"/>
      <family val="2"/>
      <charset val="134"/>
    </font>
    <font>
      <b/>
      <sz val="9"/>
      <name val="宋体"/>
      <family val="3"/>
      <charset val="134"/>
    </font>
    <font>
      <sz val="8"/>
      <name val="微软雅黑"/>
      <family val="2"/>
      <charset val="134"/>
    </font>
    <font>
      <b/>
      <sz val="8"/>
      <name val="Arial Narrow"/>
      <family val="2"/>
    </font>
    <font>
      <sz val="9"/>
      <name val="宋体"/>
      <family val="3"/>
      <charset val="134"/>
      <scheme val="minor"/>
    </font>
    <font>
      <sz val="9"/>
      <color theme="1"/>
      <name val="Arial Narrow"/>
      <family val="2"/>
    </font>
    <font>
      <b/>
      <sz val="9"/>
      <name val="宋体"/>
      <family val="3"/>
      <charset val="134"/>
      <scheme val="minor"/>
    </font>
    <font>
      <i/>
      <sz val="10"/>
      <name val="Arial Narrow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20"/>
      <name val="宋体"/>
      <family val="3"/>
      <charset val="134"/>
    </font>
    <font>
      <sz val="10"/>
      <color indexed="10"/>
      <name val="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48"/>
      <name val="Arial Narrow"/>
      <family val="2"/>
    </font>
    <font>
      <sz val="10"/>
      <color indexed="8"/>
      <name val="宋体"/>
      <family val="3"/>
      <charset val="134"/>
    </font>
    <font>
      <sz val="12"/>
      <color indexed="8"/>
      <name val="Arial Narrow"/>
      <family val="2"/>
    </font>
    <font>
      <b/>
      <sz val="18"/>
      <color indexed="8"/>
      <name val="Arial Narrow"/>
      <family val="2"/>
    </font>
    <font>
      <b/>
      <sz val="10"/>
      <color rgb="FF000000"/>
      <name val="宋体"/>
      <family val="3"/>
      <charset val="134"/>
    </font>
    <font>
      <sz val="10"/>
      <color indexed="12"/>
      <name val="Arial Narrow"/>
      <family val="2"/>
    </font>
    <font>
      <b/>
      <i/>
      <u/>
      <sz val="12"/>
      <name val="Arial Narrow"/>
      <family val="2"/>
    </font>
    <font>
      <b/>
      <i/>
      <u/>
      <sz val="12"/>
      <color indexed="10"/>
      <name val="Arial Narrow"/>
      <family val="2"/>
    </font>
    <font>
      <b/>
      <u/>
      <sz val="12"/>
      <name val="Arial Narrow"/>
      <family val="2"/>
    </font>
    <font>
      <u/>
      <sz val="12"/>
      <name val="Arial Narrow"/>
      <family val="2"/>
    </font>
    <font>
      <sz val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8"/>
      <name val="Arial"/>
      <family val="2"/>
    </font>
    <font>
      <b/>
      <sz val="10"/>
      <name val="Arial"/>
      <family val="2"/>
    </font>
    <font>
      <sz val="11"/>
      <color indexed="20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color indexed="8"/>
      <name val="MS Sans Serif"/>
      <family val="1"/>
    </font>
    <font>
      <sz val="8"/>
      <name val="Times New Roman"/>
      <family val="1"/>
    </font>
    <font>
      <sz val="11"/>
      <color indexed="8"/>
      <name val="宋体"/>
      <family val="3"/>
      <charset val="134"/>
    </font>
    <font>
      <sz val="11"/>
      <name val="ＭＳ Ｐゴシック"/>
      <charset val="134"/>
    </font>
    <font>
      <sz val="10"/>
      <color indexed="9"/>
      <name val="宋体"/>
      <family val="3"/>
      <charset val="134"/>
    </font>
    <font>
      <sz val="10"/>
      <color indexed="16"/>
      <name val="MS Serif"/>
      <family val="1"/>
    </font>
    <font>
      <i/>
      <sz val="10"/>
      <color indexed="23"/>
      <name val="宋体"/>
      <family val="3"/>
      <charset val="134"/>
    </font>
    <font>
      <u/>
      <sz val="10"/>
      <color indexed="37"/>
      <name val="Times New Roman"/>
      <family val="1"/>
    </font>
    <font>
      <sz val="10"/>
      <color indexed="62"/>
      <name val="宋体"/>
      <family val="3"/>
      <charset val="134"/>
    </font>
    <font>
      <sz val="10"/>
      <name val="Helv"/>
      <family val="2"/>
    </font>
    <font>
      <sz val="11"/>
      <color indexed="38"/>
      <name val="宋体"/>
      <family val="3"/>
      <charset val="134"/>
    </font>
    <font>
      <b/>
      <sz val="10"/>
      <color indexed="52"/>
      <name val="宋体"/>
      <family val="3"/>
      <charset val="134"/>
    </font>
    <font>
      <sz val="10"/>
      <color indexed="60"/>
      <name val="宋体"/>
      <family val="3"/>
      <charset val="134"/>
    </font>
    <font>
      <sz val="10"/>
      <name val="ＭＳ Ｐゴシック"/>
      <charset val="134"/>
    </font>
    <font>
      <sz val="11"/>
      <color indexed="26"/>
      <name val="宋体"/>
      <family val="3"/>
      <charset val="134"/>
    </font>
    <font>
      <sz val="10"/>
      <name val="Times New Roman Cyr"/>
      <charset val="204"/>
    </font>
    <font>
      <b/>
      <sz val="13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3"/>
      <name val="Tms Rmn"/>
      <family val="1"/>
    </font>
    <font>
      <b/>
      <sz val="10"/>
      <color indexed="63"/>
      <name val="宋体"/>
      <family val="3"/>
      <charset val="134"/>
    </font>
    <font>
      <sz val="14"/>
      <name val="柧挬"/>
      <charset val="134"/>
    </font>
    <font>
      <sz val="10"/>
      <name val="MS Sans Serif"/>
      <family val="2"/>
    </font>
    <font>
      <sz val="10"/>
      <name val="Book Antiqua"/>
      <family val="1"/>
    </font>
    <font>
      <sz val="9"/>
      <name val="Times New Roman"/>
      <family val="1"/>
    </font>
    <font>
      <b/>
      <sz val="11"/>
      <color indexed="62"/>
      <name val="宋体"/>
      <family val="3"/>
      <charset val="134"/>
    </font>
    <font>
      <sz val="11"/>
      <name val="MS P????"/>
      <family val="1"/>
    </font>
    <font>
      <b/>
      <sz val="18"/>
      <color indexed="62"/>
      <name val="宋体"/>
      <family val="3"/>
      <charset val="134"/>
    </font>
    <font>
      <sz val="11"/>
      <name val="Times New Roman"/>
      <family val="1"/>
    </font>
    <font>
      <sz val="12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u/>
      <sz val="12"/>
      <color indexed="12"/>
      <name val="Times New Roman"/>
      <family val="1"/>
    </font>
    <font>
      <u/>
      <sz val="9.9"/>
      <color indexed="36"/>
      <name val="Times New Roman"/>
      <family val="1"/>
    </font>
    <font>
      <sz val="7"/>
      <name val="Small Fonts"/>
      <charset val="134"/>
    </font>
    <font>
      <u val="singleAccounting"/>
      <vertAlign val="subscript"/>
      <sz val="10"/>
      <name val="Times New Roman"/>
      <family val="1"/>
    </font>
    <font>
      <sz val="10"/>
      <name val="楷体"/>
      <family val="3"/>
      <charset val="134"/>
    </font>
    <font>
      <b/>
      <sz val="18"/>
      <name val="Arial"/>
      <family val="2"/>
    </font>
    <font>
      <b/>
      <sz val="10"/>
      <name val="Helv"/>
      <family val="2"/>
    </font>
    <font>
      <sz val="10"/>
      <name val="Courier"/>
      <family val="3"/>
    </font>
    <font>
      <b/>
      <sz val="11"/>
      <name val="Helv"/>
      <family val="2"/>
    </font>
    <font>
      <b/>
      <sz val="10"/>
      <name val="Book Antiqua"/>
      <family val="1"/>
    </font>
    <font>
      <b/>
      <sz val="15"/>
      <color indexed="62"/>
      <name val="宋体"/>
      <family val="3"/>
      <charset val="134"/>
    </font>
    <font>
      <b/>
      <sz val="10"/>
      <name val="Tms Rmn"/>
      <family val="1"/>
    </font>
    <font>
      <b/>
      <sz val="13"/>
      <name val="Arial"/>
      <family val="2"/>
    </font>
    <font>
      <b/>
      <i/>
      <sz val="12"/>
      <name val="Times New Roman"/>
      <family val="1"/>
    </font>
    <font>
      <b/>
      <sz val="12"/>
      <name val="Arial"/>
      <family val="2"/>
    </font>
    <font>
      <sz val="7"/>
      <name val="Helv"/>
      <family val="2"/>
    </font>
    <font>
      <b/>
      <sz val="9"/>
      <name val="Times New Roman"/>
      <family val="1"/>
    </font>
    <font>
      <i/>
      <sz val="9"/>
      <name val="Times New Roman"/>
      <family val="1"/>
    </font>
    <font>
      <sz val="11"/>
      <name val="宋体繁体"/>
      <charset val="134"/>
    </font>
    <font>
      <sz val="12"/>
      <name val="楷体"/>
      <family val="3"/>
      <charset val="134"/>
    </font>
    <font>
      <sz val="12"/>
      <name val="Tms Rmn"/>
      <family val="1"/>
    </font>
    <font>
      <i/>
      <sz val="12"/>
      <name val="Times New Roman"/>
      <family val="1"/>
    </font>
    <font>
      <b/>
      <sz val="13"/>
      <name val="Tms Rmn"/>
      <family val="1"/>
    </font>
    <font>
      <sz val="10"/>
      <name val="MS Serif"/>
      <family val="1"/>
    </font>
    <font>
      <sz val="12"/>
      <name val="Arial"/>
      <family val="2"/>
    </font>
    <font>
      <b/>
      <sz val="12"/>
      <name val="Helv"/>
      <family val="2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sz val="12"/>
      <color indexed="9"/>
      <name val="Helv"/>
      <family val="2"/>
    </font>
    <font>
      <b/>
      <i/>
      <sz val="16"/>
      <name val="Helv"/>
      <family val="2"/>
    </font>
    <font>
      <sz val="10"/>
      <name val="Tms Rmn"/>
      <family val="1"/>
    </font>
    <font>
      <sz val="10"/>
      <color indexed="12"/>
      <name val="MS Sans Serif"/>
      <family val="2"/>
    </font>
    <font>
      <sz val="7"/>
      <color indexed="10"/>
      <name val="Helv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12"/>
      <name val="MS Sans Serif"/>
      <family val="2"/>
    </font>
    <font>
      <b/>
      <sz val="8"/>
      <color indexed="8"/>
      <name val="Helv"/>
      <family val="2"/>
    </font>
    <font>
      <sz val="11"/>
      <color indexed="12"/>
      <name val="Times New Roman"/>
      <family val="1"/>
    </font>
    <font>
      <u/>
      <sz val="9"/>
      <color indexed="12"/>
      <name val="Arial"/>
      <family val="2"/>
    </font>
    <font>
      <sz val="11"/>
      <name val="明朝"/>
      <charset val="134"/>
    </font>
    <font>
      <sz val="10"/>
      <color indexed="20"/>
      <name val="Times New Roman"/>
      <family val="1"/>
    </font>
    <font>
      <sz val="10"/>
      <name val="Geneva"/>
      <family val="1"/>
    </font>
    <font>
      <b/>
      <sz val="14"/>
      <name val="楷体"/>
      <family val="3"/>
      <charset val="134"/>
    </font>
    <font>
      <sz val="8"/>
      <name val="Century Schoolbook"/>
      <family val="1"/>
    </font>
    <font>
      <sz val="11"/>
      <color indexed="20"/>
      <name val="Arial"/>
      <family val="2"/>
    </font>
    <font>
      <sz val="12"/>
      <color indexed="20"/>
      <name val="宋体"/>
      <family val="3"/>
      <charset val="134"/>
    </font>
    <font>
      <sz val="10"/>
      <color indexed="10"/>
      <name val="宋体"/>
      <family val="3"/>
      <charset val="134"/>
    </font>
    <font>
      <sz val="12"/>
      <name val="新細明體"/>
      <charset val="134"/>
    </font>
    <font>
      <sz val="12"/>
      <name val="官帕眉"/>
      <charset val="134"/>
    </font>
    <font>
      <u/>
      <sz val="12"/>
      <color theme="10"/>
      <name val="Times New Roman"/>
      <family val="1"/>
    </font>
    <font>
      <sz val="10"/>
      <color indexed="17"/>
      <name val="Times New Roman"/>
      <family val="1"/>
    </font>
    <font>
      <sz val="11"/>
      <color indexed="17"/>
      <name val="Arial"/>
      <family val="2"/>
    </font>
    <font>
      <sz val="12"/>
      <color indexed="17"/>
      <name val="宋体"/>
      <family val="3"/>
      <charset val="134"/>
    </font>
    <font>
      <u/>
      <sz val="9"/>
      <color indexed="36"/>
      <name val="Arial"/>
      <family val="2"/>
    </font>
    <font>
      <b/>
      <sz val="10"/>
      <color indexed="9"/>
      <name val="宋体"/>
      <family val="3"/>
      <charset val="134"/>
    </font>
    <font>
      <sz val="12"/>
      <name val="바탕체"/>
      <charset val="134"/>
    </font>
    <font>
      <sz val="10"/>
      <color indexed="52"/>
      <name val="宋体"/>
      <family val="3"/>
      <charset val="134"/>
    </font>
    <font>
      <sz val="10"/>
      <name val="奔覆眉"/>
      <charset val="134"/>
    </font>
    <font>
      <sz val="12"/>
      <name val="柧挬"/>
      <charset val="134"/>
    </font>
    <font>
      <b/>
      <sz val="18"/>
      <name val="Times New Roman"/>
      <family val="1"/>
    </font>
    <font>
      <sz val="18"/>
      <name val="黑体"/>
      <family val="3"/>
      <charset val="134"/>
    </font>
    <font>
      <b/>
      <vertAlign val="superscript"/>
      <sz val="10"/>
      <name val="Arial Narrow"/>
      <family val="2"/>
    </font>
    <font>
      <u/>
      <sz val="10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‘"/>
      <charset val="134"/>
    </font>
    <font>
      <b/>
      <vertAlign val="superscript"/>
      <sz val="10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i/>
      <u/>
      <sz val="12"/>
      <name val="宋体"/>
      <family val="3"/>
      <charset val="134"/>
    </font>
    <font>
      <b/>
      <i/>
      <u/>
      <sz val="12"/>
      <color indexed="10"/>
      <name val="宋体"/>
      <family val="3"/>
      <charset val="134"/>
    </font>
    <font>
      <b/>
      <u/>
      <sz val="12"/>
      <name val="宋体"/>
      <family val="3"/>
      <charset val="134"/>
    </font>
    <font>
      <sz val="12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1"/>
      <color indexed="0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548326059755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35"/>
        <bgColor indexed="64"/>
      </patternFill>
    </fill>
    <fill>
      <patternFill patternType="gray0625">
        <fgColor indexed="10"/>
      </patternFill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88">
    <xf numFmtId="0" fontId="0" fillId="0" borderId="0"/>
    <xf numFmtId="0" fontId="8" fillId="0" borderId="0" applyFill="0" applyBorder="0" applyAlignment="0"/>
    <xf numFmtId="0" fontId="167" fillId="0" borderId="0"/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177" fontId="57" fillId="0" borderId="0" applyFont="0" applyFill="0" applyBorder="0" applyAlignment="0" applyProtection="0"/>
    <xf numFmtId="0" fontId="61" fillId="0" borderId="0" applyNumberFormat="0" applyFill="0"/>
    <xf numFmtId="0" fontId="64" fillId="0" borderId="0"/>
    <xf numFmtId="0" fontId="59" fillId="10" borderId="0" applyNumberFormat="0" applyBorder="0" applyAlignment="0" applyProtection="0">
      <alignment vertical="center"/>
    </xf>
    <xf numFmtId="0" fontId="65" fillId="0" borderId="0">
      <alignment horizontal="center" wrapText="1"/>
      <protection locked="0"/>
    </xf>
    <xf numFmtId="0" fontId="167" fillId="0" borderId="0"/>
    <xf numFmtId="41" fontId="16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75" fillId="3" borderId="16" applyNumberFormat="0" applyAlignment="0" applyProtection="0">
      <alignment vertical="center"/>
    </xf>
    <xf numFmtId="0" fontId="167" fillId="0" borderId="0"/>
    <xf numFmtId="193" fontId="57" fillId="0" borderId="0" applyFont="0" applyFill="0" applyBorder="0" applyAlignment="0" applyProtection="0"/>
    <xf numFmtId="0" fontId="73" fillId="0" borderId="0"/>
    <xf numFmtId="4" fontId="79" fillId="0" borderId="0">
      <alignment vertical="center"/>
    </xf>
    <xf numFmtId="212" fontId="57" fillId="0" borderId="0" applyFill="0" applyBorder="0" applyAlignment="0"/>
    <xf numFmtId="43" fontId="167" fillId="0" borderId="0" applyFont="0" applyFill="0" applyBorder="0" applyAlignment="0" applyProtection="0"/>
    <xf numFmtId="0" fontId="73" fillId="0" borderId="0"/>
    <xf numFmtId="0" fontId="81" fillId="0" borderId="0" applyNumberFormat="0" applyFill="0" applyBorder="0" applyAlignment="0" applyProtection="0">
      <alignment vertical="top"/>
      <protection locked="0"/>
    </xf>
    <xf numFmtId="9" fontId="167" fillId="0" borderId="0" applyFont="0" applyFill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7" fillId="0" borderId="0">
      <protection locked="0"/>
    </xf>
    <xf numFmtId="0" fontId="57" fillId="0" borderId="0"/>
    <xf numFmtId="0" fontId="68" fillId="15" borderId="0" applyNumberFormat="0" applyBorder="0" applyAlignment="0" applyProtection="0">
      <alignment vertical="center"/>
    </xf>
    <xf numFmtId="0" fontId="167" fillId="0" borderId="0"/>
    <xf numFmtId="0" fontId="87" fillId="0" borderId="0">
      <alignment horizontal="left"/>
    </xf>
    <xf numFmtId="0" fontId="167" fillId="0" borderId="0">
      <alignment vertical="center"/>
    </xf>
    <xf numFmtId="206" fontId="167" fillId="16" borderId="0"/>
    <xf numFmtId="0" fontId="69" fillId="0" borderId="0" applyNumberFormat="0" applyAlignment="0">
      <alignment horizontal="left"/>
    </xf>
    <xf numFmtId="0" fontId="167" fillId="0" borderId="0"/>
    <xf numFmtId="0" fontId="59" fillId="17" borderId="0" applyNumberFormat="0" applyBorder="0" applyAlignment="0" applyProtection="0">
      <alignment vertical="center"/>
    </xf>
    <xf numFmtId="178" fontId="39" fillId="0" borderId="0" applyFill="0" applyBorder="0" applyProtection="0">
      <alignment horizontal="right"/>
    </xf>
    <xf numFmtId="9" fontId="42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205" fontId="73" fillId="0" borderId="0" applyFill="0" applyBorder="0" applyAlignment="0"/>
    <xf numFmtId="0" fontId="8" fillId="0" borderId="0"/>
    <xf numFmtId="24" fontId="77" fillId="0" borderId="0" applyFont="0" applyFill="0" applyBorder="0" applyAlignment="0" applyProtection="0"/>
    <xf numFmtId="0" fontId="85" fillId="0" borderId="0"/>
    <xf numFmtId="0" fontId="62" fillId="12" borderId="0" applyNumberFormat="0" applyBorder="0" applyAlignment="0" applyProtection="0">
      <alignment vertical="center"/>
    </xf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>
      <alignment vertical="center"/>
    </xf>
    <xf numFmtId="0" fontId="42" fillId="0" borderId="0"/>
    <xf numFmtId="208" fontId="82" fillId="0" borderId="0" applyFont="0" applyFill="0" applyBorder="0" applyAlignment="0" applyProtection="0"/>
    <xf numFmtId="0" fontId="8" fillId="0" borderId="0"/>
    <xf numFmtId="0" fontId="57" fillId="0" borderId="0">
      <protection locked="0"/>
    </xf>
    <xf numFmtId="206" fontId="167" fillId="16" borderId="0"/>
    <xf numFmtId="0" fontId="57" fillId="0" borderId="1" applyNumberFormat="0"/>
    <xf numFmtId="0" fontId="57" fillId="0" borderId="0">
      <protection locked="0"/>
    </xf>
    <xf numFmtId="0" fontId="8" fillId="0" borderId="0" applyFill="0" applyBorder="0" applyAlignment="0"/>
    <xf numFmtId="41" fontId="57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67" fillId="0" borderId="0"/>
    <xf numFmtId="0" fontId="167" fillId="0" borderId="0"/>
    <xf numFmtId="0" fontId="167" fillId="0" borderId="0"/>
    <xf numFmtId="0" fontId="62" fillId="12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214" fontId="73" fillId="0" borderId="0" applyFill="0" applyBorder="0" applyAlignment="0"/>
    <xf numFmtId="0" fontId="167" fillId="0" borderId="0"/>
    <xf numFmtId="209" fontId="167" fillId="0" borderId="0" applyFont="0" applyFill="0" applyBorder="0" applyAlignment="0" applyProtection="0"/>
    <xf numFmtId="43" fontId="167" fillId="0" borderId="0" applyFont="0" applyFill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57" fillId="0" borderId="0">
      <protection locked="0"/>
    </xf>
    <xf numFmtId="0" fontId="57" fillId="0" borderId="0">
      <protection locked="0"/>
    </xf>
    <xf numFmtId="205" fontId="73" fillId="0" borderId="0" applyFill="0" applyBorder="0" applyAlignment="0"/>
    <xf numFmtId="190" fontId="86" fillId="0" borderId="0"/>
    <xf numFmtId="0" fontId="45" fillId="23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191" fontId="167" fillId="0" borderId="0"/>
    <xf numFmtId="0" fontId="59" fillId="17" borderId="0" applyNumberFormat="0" applyBorder="0" applyAlignment="0" applyProtection="0">
      <alignment vertical="center"/>
    </xf>
    <xf numFmtId="0" fontId="167" fillId="0" borderId="0"/>
    <xf numFmtId="0" fontId="74" fillId="17" borderId="0" applyNumberFormat="0" applyBorder="0" applyAlignment="0" applyProtection="0">
      <alignment vertical="center"/>
    </xf>
    <xf numFmtId="0" fontId="42" fillId="0" borderId="0"/>
    <xf numFmtId="205" fontId="73" fillId="0" borderId="0" applyFill="0" applyBorder="0" applyAlignment="0"/>
    <xf numFmtId="0" fontId="78" fillId="21" borderId="0" applyNumberFormat="0" applyBorder="0" applyAlignment="0" applyProtection="0">
      <alignment vertical="center"/>
    </xf>
    <xf numFmtId="0" fontId="83" fillId="3" borderId="15" applyNumberFormat="0" applyAlignment="0" applyProtection="0">
      <alignment vertical="center"/>
    </xf>
    <xf numFmtId="217" fontId="82" fillId="0" borderId="0" applyFont="0" applyFill="0" applyBorder="0" applyAlignment="0" applyProtection="0"/>
    <xf numFmtId="0" fontId="167" fillId="0" borderId="0"/>
    <xf numFmtId="0" fontId="57" fillId="0" borderId="0">
      <protection locked="0"/>
    </xf>
    <xf numFmtId="0" fontId="85" fillId="0" borderId="0" applyNumberFormat="0" applyFont="0" applyFill="0" applyBorder="0" applyAlignment="0" applyProtection="0">
      <alignment horizontal="left"/>
    </xf>
    <xf numFmtId="0" fontId="57" fillId="18" borderId="15" applyNumberFormat="0" applyProtection="0">
      <alignment horizontal="left" vertical="center" indent="1"/>
    </xf>
    <xf numFmtId="0" fontId="57" fillId="0" borderId="0"/>
    <xf numFmtId="41" fontId="167" fillId="0" borderId="0" applyFont="0" applyFill="0" applyBorder="0" applyAlignment="0" applyProtection="0"/>
    <xf numFmtId="0" fontId="57" fillId="0" borderId="0">
      <protection locked="0"/>
    </xf>
    <xf numFmtId="0" fontId="62" fillId="13" borderId="0" applyNumberFormat="0" applyBorder="0" applyAlignment="0" applyProtection="0">
      <alignment vertical="center"/>
    </xf>
    <xf numFmtId="0" fontId="167" fillId="0" borderId="0"/>
    <xf numFmtId="0" fontId="75" fillId="3" borderId="16" applyNumberFormat="0" applyAlignment="0" applyProtection="0">
      <alignment vertical="center"/>
    </xf>
    <xf numFmtId="0" fontId="167" fillId="0" borderId="0"/>
    <xf numFmtId="0" fontId="78" fillId="2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75" fillId="3" borderId="16" applyNumberFormat="0" applyAlignment="0" applyProtection="0">
      <alignment vertical="center"/>
    </xf>
    <xf numFmtId="0" fontId="167" fillId="0" borderId="0"/>
    <xf numFmtId="0" fontId="167" fillId="0" borderId="0">
      <alignment vertical="center"/>
    </xf>
    <xf numFmtId="0" fontId="59" fillId="10" borderId="0" applyNumberFormat="0" applyBorder="0" applyAlignment="0" applyProtection="0">
      <alignment vertical="center"/>
    </xf>
    <xf numFmtId="202" fontId="57" fillId="0" borderId="0">
      <protection locked="0"/>
    </xf>
    <xf numFmtId="0" fontId="78" fillId="21" borderId="0" applyNumberFormat="0" applyBorder="0" applyAlignment="0" applyProtection="0">
      <alignment vertical="center"/>
    </xf>
    <xf numFmtId="202" fontId="57" fillId="0" borderId="0">
      <protection locked="0"/>
    </xf>
    <xf numFmtId="193" fontId="42" fillId="0" borderId="0" applyFont="0" applyFill="0" applyBorder="0" applyAlignment="0" applyProtection="0"/>
    <xf numFmtId="0" fontId="42" fillId="0" borderId="0"/>
    <xf numFmtId="193" fontId="42" fillId="0" borderId="0" applyFont="0" applyFill="0" applyBorder="0" applyAlignment="0" applyProtection="0"/>
    <xf numFmtId="0" fontId="57" fillId="0" borderId="0">
      <protection locked="0"/>
    </xf>
    <xf numFmtId="0" fontId="67" fillId="0" borderId="0" applyFont="0" applyFill="0" applyBorder="0" applyAlignment="0" applyProtection="0"/>
    <xf numFmtId="182" fontId="89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42" fillId="0" borderId="0" applyFont="0" applyFill="0" applyBorder="0" applyAlignment="0" applyProtection="0"/>
    <xf numFmtId="211" fontId="42" fillId="0" borderId="0" applyFont="0" applyFill="0" applyBorder="0" applyAlignment="0" applyProtection="0"/>
    <xf numFmtId="0" fontId="42" fillId="0" borderId="0"/>
    <xf numFmtId="0" fontId="67" fillId="0" borderId="0" applyFont="0" applyFill="0" applyBorder="0" applyAlignment="0" applyProtection="0"/>
    <xf numFmtId="40" fontId="8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67" fillId="0" borderId="0"/>
    <xf numFmtId="0" fontId="75" fillId="3" borderId="16" applyNumberFormat="0" applyAlignment="0" applyProtection="0">
      <alignment vertical="center"/>
    </xf>
    <xf numFmtId="0" fontId="167" fillId="0" borderId="0"/>
    <xf numFmtId="0" fontId="45" fillId="20" borderId="0" applyNumberFormat="0" applyBorder="0" applyAlignment="0" applyProtection="0">
      <alignment vertical="center"/>
    </xf>
    <xf numFmtId="0" fontId="167" fillId="0" borderId="0"/>
    <xf numFmtId="0" fontId="57" fillId="0" borderId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167" fillId="0" borderId="0"/>
    <xf numFmtId="0" fontId="167" fillId="0" borderId="0"/>
    <xf numFmtId="0" fontId="167" fillId="0" borderId="0"/>
    <xf numFmtId="0" fontId="42" fillId="0" borderId="0"/>
    <xf numFmtId="0" fontId="167" fillId="0" borderId="0"/>
    <xf numFmtId="41" fontId="91" fillId="0" borderId="0"/>
    <xf numFmtId="40" fontId="89" fillId="0" borderId="0" applyFont="0" applyFill="0" applyBorder="0" applyAlignment="0" applyProtection="0"/>
    <xf numFmtId="10" fontId="77" fillId="0" borderId="0" applyFont="0" applyFill="0" applyBorder="0" applyAlignment="0" applyProtection="0"/>
    <xf numFmtId="0" fontId="92" fillId="0" borderId="0" applyNumberFormat="0" applyFill="0">
      <alignment horizontal="left" vertical="center"/>
    </xf>
    <xf numFmtId="0" fontId="57" fillId="0" borderId="0">
      <protection locked="0"/>
    </xf>
    <xf numFmtId="38" fontId="89" fillId="0" borderId="0" applyFont="0" applyFill="0" applyBorder="0" applyAlignment="0" applyProtection="0"/>
    <xf numFmtId="0" fontId="57" fillId="0" borderId="0">
      <protection locked="0"/>
    </xf>
    <xf numFmtId="0" fontId="68" fillId="26" borderId="0" applyNumberFormat="0" applyBorder="0" applyAlignment="0" applyProtection="0">
      <alignment vertical="center"/>
    </xf>
    <xf numFmtId="185" fontId="73" fillId="0" borderId="0" applyFill="0" applyBorder="0" applyAlignment="0"/>
    <xf numFmtId="0" fontId="57" fillId="0" borderId="0"/>
    <xf numFmtId="0" fontId="167" fillId="0" borderId="0"/>
    <xf numFmtId="43" fontId="167" fillId="0" borderId="0" applyFont="0" applyFill="0" applyBorder="0" applyAlignment="0" applyProtection="0"/>
    <xf numFmtId="0" fontId="42" fillId="0" borderId="0"/>
    <xf numFmtId="0" fontId="42" fillId="0" borderId="0"/>
    <xf numFmtId="0" fontId="59" fillId="10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/>
    <xf numFmtId="0" fontId="73" fillId="0" borderId="0" applyFill="0" applyBorder="0" applyAlignment="0"/>
    <xf numFmtId="0" fontId="62" fillId="12" borderId="0" applyNumberFormat="0" applyBorder="0" applyAlignment="0" applyProtection="0">
      <alignment vertical="center"/>
    </xf>
    <xf numFmtId="0" fontId="167" fillId="0" borderId="0"/>
    <xf numFmtId="0" fontId="167" fillId="0" borderId="0"/>
    <xf numFmtId="0" fontId="62" fillId="13" borderId="0" applyNumberFormat="0" applyBorder="0" applyAlignment="0" applyProtection="0">
      <alignment vertical="center"/>
    </xf>
    <xf numFmtId="0" fontId="167" fillId="0" borderId="0"/>
    <xf numFmtId="0" fontId="42" fillId="0" borderId="0"/>
    <xf numFmtId="0" fontId="57" fillId="0" borderId="0">
      <protection locked="0"/>
    </xf>
    <xf numFmtId="0" fontId="167" fillId="0" borderId="0"/>
    <xf numFmtId="0" fontId="57" fillId="0" borderId="0">
      <protection locked="0"/>
    </xf>
    <xf numFmtId="49" fontId="39" fillId="0" borderId="0" applyProtection="0">
      <alignment horizontal="left"/>
    </xf>
    <xf numFmtId="0" fontId="58" fillId="11" borderId="0" applyNumberFormat="0" applyBorder="0" applyAlignment="0" applyProtection="0">
      <alignment vertical="center"/>
    </xf>
    <xf numFmtId="49" fontId="39" fillId="0" borderId="0" applyProtection="0">
      <alignment horizontal="left"/>
    </xf>
    <xf numFmtId="0" fontId="78" fillId="21" borderId="0" applyNumberFormat="0" applyBorder="0" applyAlignment="0" applyProtection="0">
      <alignment vertical="center"/>
    </xf>
    <xf numFmtId="4" fontId="79" fillId="0" borderId="0">
      <alignment vertical="center"/>
    </xf>
    <xf numFmtId="219" fontId="73" fillId="0" borderId="0" applyFill="0" applyBorder="0" applyAlignment="0"/>
    <xf numFmtId="49" fontId="39" fillId="0" borderId="0" applyProtection="0">
      <alignment horizontal="left"/>
    </xf>
    <xf numFmtId="216" fontId="82" fillId="0" borderId="0" applyFont="0" applyFill="0" applyBorder="0" applyAlignment="0" applyProtection="0"/>
    <xf numFmtId="0" fontId="78" fillId="21" borderId="0" applyNumberFormat="0" applyBorder="0" applyAlignment="0" applyProtection="0">
      <alignment vertical="center"/>
    </xf>
    <xf numFmtId="49" fontId="39" fillId="0" borderId="0" applyProtection="0">
      <alignment horizontal="left"/>
    </xf>
    <xf numFmtId="0" fontId="167" fillId="0" borderId="0"/>
    <xf numFmtId="0" fontId="167" fillId="0" borderId="0"/>
    <xf numFmtId="0" fontId="57" fillId="0" borderId="0"/>
    <xf numFmtId="0" fontId="99" fillId="0" borderId="13" applyNumberFormat="0" applyFill="0" applyProtection="0">
      <alignment horizontal="left"/>
    </xf>
    <xf numFmtId="0" fontId="57" fillId="0" borderId="0">
      <protection locked="0"/>
    </xf>
    <xf numFmtId="0" fontId="72" fillId="19" borderId="16" applyNumberFormat="0" applyAlignment="0" applyProtection="0">
      <alignment vertical="center"/>
    </xf>
    <xf numFmtId="0" fontId="57" fillId="0" borderId="0">
      <protection locked="0"/>
    </xf>
    <xf numFmtId="0" fontId="57" fillId="0" borderId="0" applyFont="0" applyFill="0" applyBorder="0" applyAlignment="0" applyProtection="0"/>
    <xf numFmtId="206" fontId="167" fillId="27" borderId="0"/>
    <xf numFmtId="43" fontId="167" fillId="0" borderId="0" applyFont="0" applyFill="0" applyBorder="0" applyAlignment="0" applyProtection="0"/>
    <xf numFmtId="0" fontId="57" fillId="0" borderId="0">
      <protection locked="0"/>
    </xf>
    <xf numFmtId="0" fontId="57" fillId="0" borderId="0">
      <protection locked="0"/>
    </xf>
    <xf numFmtId="0" fontId="74" fillId="17" borderId="0" applyNumberFormat="0" applyBorder="0" applyAlignment="0" applyProtection="0">
      <alignment vertical="center"/>
    </xf>
    <xf numFmtId="0" fontId="57" fillId="0" borderId="0">
      <protection locked="0"/>
    </xf>
    <xf numFmtId="0" fontId="100" fillId="0" borderId="0" applyProtection="0"/>
    <xf numFmtId="0" fontId="62" fillId="12" borderId="0" applyNumberFormat="0" applyBorder="0" applyAlignment="0" applyProtection="0">
      <alignment vertical="center"/>
    </xf>
    <xf numFmtId="0" fontId="57" fillId="0" borderId="0">
      <protection locked="0"/>
    </xf>
    <xf numFmtId="9" fontId="77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67" fillId="0" borderId="0"/>
    <xf numFmtId="219" fontId="73" fillId="0" borderId="0" applyFill="0" applyBorder="0" applyAlignment="0"/>
    <xf numFmtId="0" fontId="167" fillId="0" borderId="0"/>
    <xf numFmtId="25" fontId="77" fillId="0" borderId="0" applyFont="0" applyFill="0" applyBorder="0" applyAlignment="0" applyProtection="0"/>
    <xf numFmtId="0" fontId="57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74" fillId="17" borderId="0" applyNumberFormat="0" applyBorder="0" applyAlignment="0" applyProtection="0">
      <alignment vertical="center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/>
    <xf numFmtId="0" fontId="57" fillId="0" borderId="0">
      <protection locked="0"/>
    </xf>
    <xf numFmtId="0" fontId="57" fillId="0" borderId="0">
      <protection locked="0"/>
    </xf>
    <xf numFmtId="0" fontId="8" fillId="0" borderId="0" applyFill="0" applyBorder="0" applyAlignment="0"/>
    <xf numFmtId="0" fontId="57" fillId="0" borderId="0">
      <protection locked="0"/>
    </xf>
    <xf numFmtId="0" fontId="167" fillId="0" borderId="0"/>
    <xf numFmtId="0" fontId="167" fillId="0" borderId="0"/>
    <xf numFmtId="0" fontId="167" fillId="0" borderId="0"/>
    <xf numFmtId="0" fontId="57" fillId="0" borderId="0">
      <protection locked="0"/>
    </xf>
    <xf numFmtId="0" fontId="58" fillId="11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57" fillId="0" borderId="0">
      <protection locked="0"/>
    </xf>
    <xf numFmtId="0" fontId="57" fillId="0" borderId="0">
      <protection locked="0"/>
    </xf>
    <xf numFmtId="0" fontId="167" fillId="0" borderId="0"/>
    <xf numFmtId="0" fontId="57" fillId="0" borderId="0">
      <protection locked="0"/>
    </xf>
    <xf numFmtId="0" fontId="57" fillId="0" borderId="0"/>
    <xf numFmtId="0" fontId="42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57" fillId="0" borderId="0">
      <protection locked="0"/>
    </xf>
    <xf numFmtId="0" fontId="57" fillId="0" borderId="0">
      <protection locked="0"/>
    </xf>
    <xf numFmtId="0" fontId="167" fillId="0" borderId="0">
      <alignment vertical="top"/>
    </xf>
    <xf numFmtId="0" fontId="57" fillId="0" borderId="0">
      <protection locked="0"/>
    </xf>
    <xf numFmtId="0" fontId="45" fillId="3" borderId="0" applyNumberFormat="0" applyBorder="0" applyAlignment="0" applyProtection="0">
      <alignment vertical="center"/>
    </xf>
    <xf numFmtId="220" fontId="167" fillId="0" borderId="0" applyFont="0" applyFill="0" applyBorder="0" applyAlignment="0" applyProtection="0"/>
    <xf numFmtId="181" fontId="167" fillId="0" borderId="0"/>
    <xf numFmtId="0" fontId="74" fillId="17" borderId="0" applyNumberFormat="0" applyBorder="0" applyAlignment="0" applyProtection="0">
      <alignment vertical="center"/>
    </xf>
    <xf numFmtId="191" fontId="167" fillId="0" borderId="0"/>
    <xf numFmtId="0" fontId="57" fillId="0" borderId="0">
      <protection locked="0"/>
    </xf>
    <xf numFmtId="0" fontId="56" fillId="0" borderId="0">
      <alignment vertical="top"/>
    </xf>
    <xf numFmtId="0" fontId="57" fillId="0" borderId="0">
      <protection locked="0"/>
    </xf>
    <xf numFmtId="0" fontId="167" fillId="0" borderId="0"/>
    <xf numFmtId="0" fontId="57" fillId="0" borderId="0">
      <protection locked="0"/>
    </xf>
    <xf numFmtId="0" fontId="57" fillId="0" borderId="0">
      <protection locked="0"/>
    </xf>
    <xf numFmtId="0" fontId="57" fillId="0" borderId="0"/>
    <xf numFmtId="0" fontId="57" fillId="0" borderId="0">
      <protection locked="0"/>
    </xf>
    <xf numFmtId="0" fontId="57" fillId="0" borderId="0">
      <protection locked="0"/>
    </xf>
    <xf numFmtId="0" fontId="167" fillId="0" borderId="0"/>
    <xf numFmtId="40" fontId="85" fillId="0" borderId="0" applyFont="0" applyFill="0" applyBorder="0" applyAlignment="0" applyProtection="0"/>
    <xf numFmtId="0" fontId="8" fillId="0" borderId="0"/>
    <xf numFmtId="0" fontId="101" fillId="0" borderId="0"/>
    <xf numFmtId="0" fontId="57" fillId="0" borderId="0">
      <protection locked="0"/>
    </xf>
    <xf numFmtId="218" fontId="57" fillId="0" borderId="0"/>
    <xf numFmtId="0" fontId="57" fillId="0" borderId="0"/>
    <xf numFmtId="0" fontId="57" fillId="0" borderId="0">
      <protection locked="0"/>
    </xf>
    <xf numFmtId="205" fontId="73" fillId="0" borderId="0" applyFill="0" applyBorder="0" applyAlignment="0"/>
    <xf numFmtId="0" fontId="81" fillId="0" borderId="0" applyNumberFormat="0" applyFill="0" applyBorder="0" applyAlignment="0" applyProtection="0">
      <alignment vertical="top"/>
      <protection locked="0"/>
    </xf>
    <xf numFmtId="183" fontId="39" fillId="0" borderId="0" applyFill="0" applyBorder="0" applyProtection="0">
      <alignment horizontal="right"/>
    </xf>
    <xf numFmtId="0" fontId="59" fillId="10" borderId="0" applyNumberFormat="0" applyBorder="0" applyAlignment="0" applyProtection="0">
      <alignment vertical="center"/>
    </xf>
    <xf numFmtId="0" fontId="57" fillId="0" borderId="0">
      <protection locked="0"/>
    </xf>
    <xf numFmtId="0" fontId="74" fillId="17" borderId="0" applyNumberFormat="0" applyBorder="0" applyAlignment="0" applyProtection="0">
      <alignment vertical="center"/>
    </xf>
    <xf numFmtId="0" fontId="57" fillId="0" borderId="0">
      <protection locked="0"/>
    </xf>
    <xf numFmtId="0" fontId="62" fillId="13" borderId="0" applyNumberFormat="0" applyBorder="0" applyAlignment="0" applyProtection="0">
      <alignment vertical="center"/>
    </xf>
    <xf numFmtId="0" fontId="167" fillId="0" borderId="0"/>
    <xf numFmtId="0" fontId="68" fillId="20" borderId="0" applyNumberFormat="0" applyBorder="0" applyAlignment="0" applyProtection="0">
      <alignment vertical="center"/>
    </xf>
    <xf numFmtId="0" fontId="57" fillId="0" borderId="0">
      <protection locked="0"/>
    </xf>
    <xf numFmtId="0" fontId="62" fillId="13" borderId="0" applyNumberFormat="0" applyBorder="0" applyAlignment="0" applyProtection="0">
      <alignment vertical="center"/>
    </xf>
    <xf numFmtId="176" fontId="98" fillId="0" borderId="0" applyFill="0" applyBorder="0" applyProtection="0">
      <alignment horizontal="center"/>
    </xf>
    <xf numFmtId="14" fontId="65" fillId="0" borderId="0">
      <alignment horizontal="center" wrapText="1"/>
      <protection locked="0"/>
    </xf>
    <xf numFmtId="0" fontId="57" fillId="0" borderId="0">
      <protection locked="0"/>
    </xf>
    <xf numFmtId="197" fontId="39" fillId="0" borderId="0" applyFill="0" applyBorder="0" applyProtection="0">
      <alignment horizontal="right"/>
    </xf>
    <xf numFmtId="0" fontId="167" fillId="0" borderId="0"/>
    <xf numFmtId="3" fontId="85" fillId="0" borderId="0" applyFont="0" applyFill="0" applyBorder="0" applyAlignment="0" applyProtection="0"/>
    <xf numFmtId="0" fontId="68" fillId="26" borderId="0" applyNumberFormat="0" applyBorder="0" applyAlignment="0" applyProtection="0">
      <alignment vertical="center"/>
    </xf>
    <xf numFmtId="206" fontId="167" fillId="16" borderId="0"/>
    <xf numFmtId="0" fontId="57" fillId="0" borderId="0">
      <protection locked="0"/>
    </xf>
    <xf numFmtId="38" fontId="67" fillId="0" borderId="0" applyFont="0" applyFill="0" applyBorder="0" applyAlignment="0" applyProtection="0"/>
    <xf numFmtId="0" fontId="57" fillId="0" borderId="0">
      <protection locked="0"/>
    </xf>
    <xf numFmtId="0" fontId="74" fillId="17" borderId="0" applyNumberFormat="0" applyBorder="0" applyAlignment="0" applyProtection="0">
      <alignment vertical="center"/>
    </xf>
    <xf numFmtId="199" fontId="167" fillId="0" borderId="0" applyFont="0" applyFill="0" applyBorder="0" applyAlignment="0" applyProtection="0"/>
    <xf numFmtId="38" fontId="85" fillId="0" borderId="0" applyFont="0" applyFill="0" applyBorder="0" applyAlignment="0" applyProtection="0"/>
    <xf numFmtId="0" fontId="57" fillId="0" borderId="0">
      <protection locked="0"/>
    </xf>
    <xf numFmtId="0" fontId="167" fillId="0" borderId="0"/>
    <xf numFmtId="0" fontId="57" fillId="0" borderId="0">
      <protection locked="0"/>
    </xf>
    <xf numFmtId="0" fontId="167" fillId="0" borderId="0"/>
    <xf numFmtId="0" fontId="42" fillId="0" borderId="0"/>
    <xf numFmtId="0" fontId="42" fillId="0" borderId="0"/>
    <xf numFmtId="43" fontId="167" fillId="0" borderId="0" applyFont="0" applyFill="0" applyBorder="0" applyAlignment="0" applyProtection="0"/>
    <xf numFmtId="10" fontId="54" fillId="23" borderId="1" applyNumberFormat="0" applyBorder="0" applyAlignment="0" applyProtection="0"/>
    <xf numFmtId="0" fontId="57" fillId="0" borderId="0">
      <protection locked="0"/>
    </xf>
    <xf numFmtId="0" fontId="102" fillId="0" borderId="0"/>
    <xf numFmtId="43" fontId="167" fillId="0" borderId="0" applyFont="0" applyFill="0" applyBorder="0" applyAlignment="0" applyProtection="0"/>
    <xf numFmtId="0" fontId="78" fillId="2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7" fillId="0" borderId="0">
      <protection locked="0"/>
    </xf>
    <xf numFmtId="0" fontId="88" fillId="0" borderId="18" applyNumberFormat="0" applyFill="0" applyAlignment="0" applyProtection="0">
      <alignment vertical="center"/>
    </xf>
    <xf numFmtId="0" fontId="73" fillId="0" borderId="0">
      <protection locked="0"/>
    </xf>
    <xf numFmtId="0" fontId="45" fillId="6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3" fillId="0" borderId="0">
      <protection locked="0"/>
    </xf>
    <xf numFmtId="0" fontId="94" fillId="0" borderId="0">
      <alignment horizontal="center" vertical="center"/>
    </xf>
    <xf numFmtId="0" fontId="57" fillId="0" borderId="0"/>
    <xf numFmtId="0" fontId="42" fillId="0" borderId="0" applyNumberFormat="0" applyFill="0" applyBorder="0" applyAlignment="0" applyProtection="0"/>
    <xf numFmtId="0" fontId="42" fillId="0" borderId="0"/>
    <xf numFmtId="0" fontId="57" fillId="0" borderId="0">
      <protection locked="0"/>
    </xf>
    <xf numFmtId="0" fontId="57" fillId="0" borderId="0">
      <protection locked="0"/>
    </xf>
    <xf numFmtId="0" fontId="167" fillId="0" borderId="0"/>
    <xf numFmtId="198" fontId="167" fillId="0" borderId="0" applyFont="0" applyFill="0" applyBorder="0" applyAlignment="0" applyProtection="0"/>
    <xf numFmtId="37" fontId="97" fillId="0" borderId="0"/>
    <xf numFmtId="0" fontId="57" fillId="0" borderId="0">
      <protection locked="0"/>
    </xf>
    <xf numFmtId="0" fontId="57" fillId="0" borderId="0">
      <protection locked="0"/>
    </xf>
    <xf numFmtId="0" fontId="59" fillId="10" borderId="0" applyNumberFormat="0" applyBorder="0" applyAlignment="0" applyProtection="0">
      <alignment vertical="center"/>
    </xf>
    <xf numFmtId="0" fontId="57" fillId="0" borderId="0">
      <protection locked="0"/>
    </xf>
    <xf numFmtId="0" fontId="167" fillId="0" borderId="0">
      <alignment vertical="center"/>
    </xf>
    <xf numFmtId="0" fontId="8" fillId="0" borderId="0"/>
    <xf numFmtId="0" fontId="57" fillId="0" borderId="0">
      <protection locked="0"/>
    </xf>
    <xf numFmtId="0" fontId="167" fillId="0" borderId="0"/>
    <xf numFmtId="0" fontId="57" fillId="0" borderId="0">
      <protection locked="0"/>
    </xf>
    <xf numFmtId="0" fontId="167" fillId="0" borderId="0"/>
    <xf numFmtId="0" fontId="63" fillId="13" borderId="0" applyNumberFormat="0" applyBorder="0" applyAlignment="0" applyProtection="0">
      <alignment vertical="center"/>
    </xf>
    <xf numFmtId="0" fontId="86" fillId="28" borderId="0"/>
    <xf numFmtId="0" fontId="57" fillId="0" borderId="0">
      <protection locked="0"/>
    </xf>
    <xf numFmtId="219" fontId="73" fillId="0" borderId="0" applyFill="0" applyBorder="0" applyAlignment="0"/>
    <xf numFmtId="9" fontId="167" fillId="0" borderId="0" applyFont="0" applyFill="0" applyBorder="0" applyAlignment="0" applyProtection="0">
      <alignment vertical="center"/>
    </xf>
    <xf numFmtId="0" fontId="88" fillId="0" borderId="18" applyNumberFormat="0" applyFill="0" applyAlignment="0" applyProtection="0">
      <alignment vertical="center"/>
    </xf>
    <xf numFmtId="0" fontId="57" fillId="0" borderId="0">
      <protection locked="0"/>
    </xf>
    <xf numFmtId="0" fontId="57" fillId="0" borderId="0">
      <protection locked="0"/>
    </xf>
    <xf numFmtId="206" fontId="167" fillId="27" borderId="0"/>
    <xf numFmtId="0" fontId="57" fillId="0" borderId="0">
      <protection locked="0"/>
    </xf>
    <xf numFmtId="0" fontId="57" fillId="0" borderId="0"/>
    <xf numFmtId="43" fontId="167" fillId="0" borderId="0" applyFont="0" applyFill="0" applyBorder="0" applyAlignment="0" applyProtection="0">
      <alignment vertical="center"/>
    </xf>
    <xf numFmtId="0" fontId="57" fillId="0" borderId="0">
      <protection locked="0"/>
    </xf>
    <xf numFmtId="0" fontId="56" fillId="0" borderId="0">
      <alignment vertical="top"/>
    </xf>
    <xf numFmtId="0" fontId="57" fillId="0" borderId="0"/>
    <xf numFmtId="0" fontId="57" fillId="0" borderId="0">
      <protection locked="0"/>
    </xf>
    <xf numFmtId="0" fontId="167" fillId="0" borderId="0"/>
    <xf numFmtId="180" fontId="167" fillId="0" borderId="0"/>
    <xf numFmtId="0" fontId="57" fillId="0" borderId="0">
      <protection locked="0"/>
    </xf>
    <xf numFmtId="0" fontId="74" fillId="17" borderId="0" applyNumberFormat="0" applyBorder="0" applyAlignment="0" applyProtection="0">
      <alignment vertical="center"/>
    </xf>
    <xf numFmtId="0" fontId="8" fillId="0" borderId="0"/>
    <xf numFmtId="0" fontId="76" fillId="20" borderId="0" applyNumberFormat="0" applyBorder="0" applyAlignment="0" applyProtection="0">
      <alignment vertical="center"/>
    </xf>
    <xf numFmtId="202" fontId="57" fillId="0" borderId="0">
      <protection locked="0"/>
    </xf>
    <xf numFmtId="221" fontId="57" fillId="0" borderId="0" applyFill="0" applyBorder="0" applyAlignment="0"/>
    <xf numFmtId="0" fontId="62" fillId="13" borderId="0" applyNumberFormat="0" applyBorder="0" applyAlignment="0" applyProtection="0">
      <alignment vertical="center"/>
    </xf>
    <xf numFmtId="0" fontId="57" fillId="0" borderId="0">
      <protection locked="0"/>
    </xf>
    <xf numFmtId="218" fontId="57" fillId="0" borderId="0"/>
    <xf numFmtId="0" fontId="57" fillId="0" borderId="0">
      <protection locked="0"/>
    </xf>
    <xf numFmtId="202" fontId="57" fillId="0" borderId="0">
      <protection locked="0"/>
    </xf>
    <xf numFmtId="0" fontId="57" fillId="0" borderId="0">
      <protection locked="0"/>
    </xf>
    <xf numFmtId="0" fontId="76" fillId="20" borderId="0" applyNumberFormat="0" applyBorder="0" applyAlignment="0" applyProtection="0">
      <alignment vertical="center"/>
    </xf>
    <xf numFmtId="202" fontId="57" fillId="0" borderId="0">
      <protection locked="0"/>
    </xf>
    <xf numFmtId="196" fontId="39" fillId="0" borderId="0" applyFill="0" applyBorder="0" applyProtection="0">
      <alignment horizontal="right"/>
    </xf>
    <xf numFmtId="0" fontId="57" fillId="0" borderId="0">
      <protection locked="0"/>
    </xf>
    <xf numFmtId="214" fontId="73" fillId="0" borderId="0" applyFill="0" applyBorder="0" applyAlignment="0"/>
    <xf numFmtId="0" fontId="57" fillId="0" borderId="0">
      <protection locked="0"/>
    </xf>
    <xf numFmtId="0" fontId="167" fillId="0" borderId="0"/>
    <xf numFmtId="202" fontId="57" fillId="0" borderId="0">
      <protection locked="0"/>
    </xf>
    <xf numFmtId="0" fontId="57" fillId="0" borderId="0">
      <protection locked="0"/>
    </xf>
    <xf numFmtId="9" fontId="167" fillId="0" borderId="0" applyFont="0" applyFill="0" applyBorder="0" applyAlignment="0" applyProtection="0"/>
    <xf numFmtId="0" fontId="60" fillId="0" borderId="3">
      <alignment horizontal="center"/>
    </xf>
    <xf numFmtId="0" fontId="80" fillId="0" borderId="17" applyNumberFormat="0" applyFill="0" applyAlignment="0" applyProtection="0">
      <alignment vertical="center"/>
    </xf>
    <xf numFmtId="184" fontId="167" fillId="0" borderId="0" applyFont="0" applyFill="0" applyBorder="0" applyAlignment="0" applyProtection="0"/>
    <xf numFmtId="0" fontId="57" fillId="0" borderId="0">
      <protection locked="0"/>
    </xf>
    <xf numFmtId="38" fontId="54" fillId="14" borderId="0" applyNumberFormat="0" applyBorder="0" applyAlignment="0" applyProtection="0"/>
    <xf numFmtId="0" fontId="167" fillId="0" borderId="0"/>
    <xf numFmtId="0" fontId="167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86" fillId="0" borderId="0"/>
    <xf numFmtId="0" fontId="42" fillId="0" borderId="0" applyNumberFormat="0" applyFont="0" applyFill="0" applyBorder="0" applyAlignment="0" applyProtection="0">
      <alignment horizontal="left"/>
    </xf>
    <xf numFmtId="0" fontId="68" fillId="22" borderId="0" applyNumberFormat="0" applyBorder="0" applyAlignment="0" applyProtection="0">
      <alignment vertical="center"/>
    </xf>
    <xf numFmtId="41" fontId="167" fillId="0" borderId="0" applyFont="0" applyFill="0" applyBorder="0" applyAlignment="0" applyProtection="0"/>
    <xf numFmtId="0" fontId="59" fillId="10" borderId="0" applyNumberFormat="0" applyBorder="0" applyAlignment="0" applyProtection="0">
      <alignment vertical="center"/>
    </xf>
    <xf numFmtId="0" fontId="57" fillId="0" borderId="0">
      <protection locked="0"/>
    </xf>
    <xf numFmtId="0" fontId="167" fillId="0" borderId="0"/>
    <xf numFmtId="0" fontId="61" fillId="0" borderId="0" applyFill="0" applyAlignment="0" applyProtection="0">
      <protection locked="0"/>
    </xf>
    <xf numFmtId="0" fontId="104" fillId="0" borderId="19" applyFill="0">
      <alignment horizontal="center"/>
      <protection locked="0"/>
    </xf>
    <xf numFmtId="0" fontId="57" fillId="0" borderId="0">
      <protection locked="0"/>
    </xf>
    <xf numFmtId="0" fontId="167" fillId="0" borderId="0"/>
    <xf numFmtId="0" fontId="57" fillId="0" borderId="0"/>
    <xf numFmtId="0" fontId="57" fillId="0" borderId="0"/>
    <xf numFmtId="225" fontId="85" fillId="0" borderId="0" applyFont="0" applyFill="0" applyBorder="0" applyAlignment="0" applyProtection="0"/>
    <xf numFmtId="219" fontId="73" fillId="0" borderId="0" applyFont="0" applyFill="0" applyBorder="0" applyAlignment="0" applyProtection="0"/>
    <xf numFmtId="0" fontId="57" fillId="0" borderId="0"/>
    <xf numFmtId="0" fontId="167" fillId="0" borderId="0"/>
    <xf numFmtId="0" fontId="57" fillId="0" borderId="0"/>
    <xf numFmtId="0" fontId="39" fillId="0" borderId="0"/>
    <xf numFmtId="0" fontId="57" fillId="0" borderId="0"/>
    <xf numFmtId="0" fontId="57" fillId="0" borderId="0"/>
    <xf numFmtId="0" fontId="68" fillId="30" borderId="0" applyNumberFormat="0" applyBorder="0" applyAlignment="0" applyProtection="0">
      <alignment vertical="center"/>
    </xf>
    <xf numFmtId="0" fontId="57" fillId="0" borderId="0">
      <protection locked="0"/>
    </xf>
    <xf numFmtId="206" fontId="167" fillId="27" borderId="0"/>
    <xf numFmtId="0" fontId="57" fillId="0" borderId="0"/>
    <xf numFmtId="0" fontId="57" fillId="0" borderId="0"/>
    <xf numFmtId="4" fontId="79" fillId="0" borderId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205" fontId="73" fillId="0" borderId="0" applyFont="0" applyFill="0" applyBorder="0" applyAlignment="0" applyProtection="0"/>
    <xf numFmtId="0" fontId="57" fillId="0" borderId="0"/>
    <xf numFmtId="0" fontId="57" fillId="0" borderId="0"/>
    <xf numFmtId="0" fontId="45" fillId="15" borderId="0" applyNumberFormat="0" applyBorder="0" applyAlignment="0" applyProtection="0">
      <alignment vertical="center"/>
    </xf>
    <xf numFmtId="0" fontId="42" fillId="0" borderId="0"/>
    <xf numFmtId="0" fontId="57" fillId="0" borderId="0"/>
    <xf numFmtId="0" fontId="68" fillId="30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57" fillId="0" borderId="0"/>
    <xf numFmtId="0" fontId="56" fillId="0" borderId="0">
      <alignment vertical="top"/>
    </xf>
    <xf numFmtId="0" fontId="59" fillId="11" borderId="0" applyNumberFormat="0" applyBorder="0" applyAlignment="0" applyProtection="0">
      <alignment vertical="center"/>
    </xf>
    <xf numFmtId="0" fontId="57" fillId="0" borderId="0"/>
    <xf numFmtId="0" fontId="58" fillId="11" borderId="0" applyNumberFormat="0" applyBorder="0" applyAlignment="0" applyProtection="0">
      <alignment vertical="center"/>
    </xf>
    <xf numFmtId="0" fontId="54" fillId="7" borderId="1"/>
    <xf numFmtId="0" fontId="167" fillId="0" borderId="0"/>
    <xf numFmtId="0" fontId="57" fillId="0" borderId="0"/>
    <xf numFmtId="0" fontId="45" fillId="10" borderId="0" applyNumberFormat="0" applyBorder="0" applyAlignment="0" applyProtection="0">
      <alignment vertical="center"/>
    </xf>
    <xf numFmtId="0" fontId="57" fillId="0" borderId="0"/>
    <xf numFmtId="0" fontId="62" fillId="13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181" fontId="167" fillId="0" borderId="0"/>
    <xf numFmtId="0" fontId="45" fillId="10" borderId="0" applyNumberFormat="0" applyBorder="0" applyAlignment="0" applyProtection="0">
      <alignment vertical="center"/>
    </xf>
    <xf numFmtId="40" fontId="67" fillId="0" borderId="0" applyFont="0" applyFill="0" applyBorder="0" applyAlignment="0" applyProtection="0"/>
    <xf numFmtId="0" fontId="59" fillId="17" borderId="0" applyNumberFormat="0" applyBorder="0" applyAlignment="0" applyProtection="0">
      <alignment vertical="center"/>
    </xf>
    <xf numFmtId="0" fontId="57" fillId="0" borderId="0"/>
    <xf numFmtId="0" fontId="167" fillId="0" borderId="0"/>
    <xf numFmtId="43" fontId="167" fillId="0" borderId="0" applyFont="0" applyFill="0" applyBorder="0" applyAlignment="0" applyProtection="0">
      <alignment vertical="center"/>
    </xf>
    <xf numFmtId="0" fontId="57" fillId="0" borderId="0"/>
    <xf numFmtId="0" fontId="167" fillId="0" borderId="0" applyNumberFormat="0" applyFill="0" applyBorder="0" applyAlignment="0" applyProtection="0">
      <alignment horizontal="left"/>
    </xf>
    <xf numFmtId="0" fontId="45" fillId="19" borderId="0" applyNumberFormat="0" applyBorder="0" applyAlignment="0" applyProtection="0">
      <alignment vertical="center"/>
    </xf>
    <xf numFmtId="0" fontId="73" fillId="0" borderId="0"/>
    <xf numFmtId="0" fontId="167" fillId="0" borderId="0"/>
    <xf numFmtId="1" fontId="57" fillId="0" borderId="13" applyFill="0" applyProtection="0">
      <alignment horizontal="center"/>
    </xf>
    <xf numFmtId="0" fontId="57" fillId="0" borderId="0"/>
    <xf numFmtId="0" fontId="56" fillId="0" borderId="0">
      <alignment vertical="top"/>
    </xf>
    <xf numFmtId="0" fontId="42" fillId="0" borderId="0"/>
    <xf numFmtId="224" fontId="167" fillId="0" borderId="0" applyFont="0" applyFill="0" applyBorder="0" applyAlignment="0" applyProtection="0"/>
    <xf numFmtId="0" fontId="106" fillId="29" borderId="11">
      <protection locked="0"/>
    </xf>
    <xf numFmtId="0" fontId="68" fillId="22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167" fillId="0" borderId="0">
      <alignment vertical="center"/>
    </xf>
    <xf numFmtId="0" fontId="42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42" fillId="0" borderId="0"/>
    <xf numFmtId="0" fontId="167" fillId="0" borderId="0"/>
    <xf numFmtId="0" fontId="56" fillId="0" borderId="0">
      <alignment vertical="top"/>
      <protection locked="0"/>
    </xf>
    <xf numFmtId="0" fontId="167" fillId="0" borderId="0"/>
    <xf numFmtId="0" fontId="78" fillId="21" borderId="0" applyNumberFormat="0" applyBorder="0" applyAlignment="0" applyProtection="0">
      <alignment vertical="center"/>
    </xf>
    <xf numFmtId="0" fontId="73" fillId="0" borderId="0">
      <protection locked="0"/>
    </xf>
    <xf numFmtId="43" fontId="167" fillId="0" borderId="0" applyFont="0" applyFill="0" applyBorder="0" applyAlignment="0" applyProtection="0"/>
    <xf numFmtId="0" fontId="85" fillId="0" borderId="0"/>
    <xf numFmtId="206" fontId="167" fillId="27" borderId="0"/>
    <xf numFmtId="0" fontId="57" fillId="0" borderId="0">
      <protection locked="0"/>
    </xf>
    <xf numFmtId="0" fontId="62" fillId="13" borderId="0" applyNumberFormat="0" applyBorder="0" applyAlignment="0" applyProtection="0">
      <alignment vertical="center"/>
    </xf>
    <xf numFmtId="0" fontId="57" fillId="0" borderId="0">
      <protection locked="0"/>
    </xf>
    <xf numFmtId="13" fontId="57" fillId="0" borderId="0" applyFont="0" applyFill="0" applyProtection="0"/>
    <xf numFmtId="0" fontId="57" fillId="0" borderId="0">
      <protection locked="0"/>
    </xf>
    <xf numFmtId="0" fontId="57" fillId="0" borderId="0">
      <protection locked="0"/>
    </xf>
    <xf numFmtId="0" fontId="167" fillId="0" borderId="0"/>
    <xf numFmtId="0" fontId="57" fillId="0" borderId="0"/>
    <xf numFmtId="0" fontId="57" fillId="0" borderId="0">
      <protection locked="0"/>
    </xf>
    <xf numFmtId="0" fontId="167" fillId="0" borderId="0"/>
    <xf numFmtId="0" fontId="167" fillId="0" borderId="0"/>
    <xf numFmtId="0" fontId="42" fillId="0" borderId="0"/>
    <xf numFmtId="0" fontId="73" fillId="0" borderId="0"/>
    <xf numFmtId="0" fontId="62" fillId="12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56" fillId="0" borderId="0">
      <alignment vertical="top"/>
    </xf>
    <xf numFmtId="0" fontId="63" fillId="12" borderId="0" applyNumberFormat="0" applyBorder="0" applyAlignment="0" applyProtection="0">
      <alignment vertical="center"/>
    </xf>
    <xf numFmtId="0" fontId="57" fillId="0" borderId="0">
      <protection locked="0"/>
    </xf>
    <xf numFmtId="0" fontId="167" fillId="0" borderId="0">
      <alignment vertical="center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57" fillId="0" borderId="0">
      <protection locked="0"/>
    </xf>
    <xf numFmtId="0" fontId="56" fillId="0" borderId="0">
      <alignment vertical="top"/>
    </xf>
    <xf numFmtId="204" fontId="57" fillId="0" borderId="0" applyFont="0" applyFill="0" applyBorder="0" applyAlignment="0" applyProtection="0"/>
    <xf numFmtId="0" fontId="57" fillId="0" borderId="0">
      <protection locked="0"/>
    </xf>
    <xf numFmtId="0" fontId="105" fillId="0" borderId="20" applyNumberFormat="0" applyFill="0" applyAlignment="0" applyProtection="0">
      <alignment vertical="center"/>
    </xf>
    <xf numFmtId="0" fontId="57" fillId="0" borderId="0">
      <protection locked="0"/>
    </xf>
    <xf numFmtId="0" fontId="57" fillId="0" borderId="0">
      <protection locked="0"/>
    </xf>
    <xf numFmtId="0" fontId="62" fillId="12" borderId="0" applyNumberFormat="0" applyBorder="0" applyAlignment="0" applyProtection="0">
      <alignment vertical="center"/>
    </xf>
    <xf numFmtId="0" fontId="42" fillId="0" borderId="0"/>
    <xf numFmtId="0" fontId="167" fillId="0" borderId="0"/>
    <xf numFmtId="0" fontId="73" fillId="0" borderId="0"/>
    <xf numFmtId="0" fontId="56" fillId="0" borderId="0">
      <alignment vertical="top"/>
      <protection locked="0"/>
    </xf>
    <xf numFmtId="0" fontId="167" fillId="0" borderId="0"/>
    <xf numFmtId="0" fontId="62" fillId="12" borderId="0" applyNumberFormat="0" applyBorder="0" applyAlignment="0" applyProtection="0">
      <alignment vertical="center"/>
    </xf>
    <xf numFmtId="0" fontId="57" fillId="0" borderId="0"/>
    <xf numFmtId="0" fontId="59" fillId="17" borderId="0" applyNumberFormat="0" applyBorder="0" applyAlignment="0" applyProtection="0">
      <alignment vertical="center"/>
    </xf>
    <xf numFmtId="4" fontId="56" fillId="31" borderId="15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59" fillId="10" borderId="0" applyNumberFormat="0" applyBorder="0" applyAlignment="0" applyProtection="0">
      <alignment vertical="center"/>
    </xf>
    <xf numFmtId="0" fontId="42" fillId="0" borderId="0"/>
    <xf numFmtId="0" fontId="73" fillId="0" borderId="0"/>
    <xf numFmtId="0" fontId="167" fillId="0" borderId="0"/>
    <xf numFmtId="0" fontId="167" fillId="0" borderId="0"/>
    <xf numFmtId="0" fontId="54" fillId="14" borderId="0" applyNumberFormat="0" applyBorder="0" applyAlignment="0" applyProtection="0"/>
    <xf numFmtId="0" fontId="167" fillId="0" borderId="0"/>
    <xf numFmtId="0" fontId="56" fillId="0" borderId="0">
      <alignment vertical="top"/>
      <protection locked="0"/>
    </xf>
    <xf numFmtId="0" fontId="8" fillId="0" borderId="0"/>
    <xf numFmtId="0" fontId="42" fillId="0" borderId="0"/>
    <xf numFmtId="0" fontId="62" fillId="13" borderId="0" applyNumberFormat="0" applyBorder="0" applyAlignment="0" applyProtection="0">
      <alignment vertical="center"/>
    </xf>
    <xf numFmtId="0" fontId="42" fillId="0" borderId="0"/>
    <xf numFmtId="0" fontId="57" fillId="0" borderId="0">
      <protection locked="0"/>
    </xf>
    <xf numFmtId="0" fontId="84" fillId="0" borderId="0" applyFont="0" applyFill="0" applyBorder="0" applyAlignment="0" applyProtection="0"/>
    <xf numFmtId="0" fontId="167" fillId="0" borderId="0"/>
    <xf numFmtId="0" fontId="86" fillId="0" borderId="0"/>
    <xf numFmtId="187" fontId="57" fillId="0" borderId="0" applyFont="0" applyFill="0" applyBorder="0" applyAlignment="0" applyProtection="0"/>
    <xf numFmtId="0" fontId="167" fillId="0" borderId="0"/>
    <xf numFmtId="0" fontId="57" fillId="0" borderId="0"/>
    <xf numFmtId="0" fontId="56" fillId="0" borderId="0">
      <alignment vertical="top"/>
    </xf>
    <xf numFmtId="181" fontId="167" fillId="0" borderId="0" applyFill="0" applyBorder="0" applyAlignment="0"/>
    <xf numFmtId="0" fontId="167" fillId="0" borderId="0"/>
    <xf numFmtId="0" fontId="42" fillId="0" borderId="0"/>
    <xf numFmtId="0" fontId="73" fillId="0" borderId="0"/>
    <xf numFmtId="0" fontId="57" fillId="0" borderId="0"/>
    <xf numFmtId="0" fontId="73" fillId="0" borderId="0"/>
    <xf numFmtId="0" fontId="103" fillId="0" borderId="0"/>
    <xf numFmtId="0" fontId="56" fillId="0" borderId="0">
      <alignment vertical="top"/>
    </xf>
    <xf numFmtId="0" fontId="73" fillId="0" borderId="0">
      <protection locked="0"/>
    </xf>
    <xf numFmtId="209" fontId="39" fillId="0" borderId="0" applyFill="0" applyBorder="0" applyProtection="0">
      <alignment horizontal="right"/>
    </xf>
    <xf numFmtId="0" fontId="56" fillId="0" borderId="0">
      <alignment vertical="top"/>
    </xf>
    <xf numFmtId="0" fontId="107" fillId="0" borderId="0" applyFill="0" applyBorder="0" applyAlignment="0" applyProtection="0">
      <protection locked="0"/>
    </xf>
    <xf numFmtId="0" fontId="167" fillId="0" borderId="0"/>
    <xf numFmtId="0" fontId="56" fillId="0" borderId="0">
      <alignment vertical="top"/>
      <protection locked="0"/>
    </xf>
    <xf numFmtId="206" fontId="167" fillId="27" borderId="0"/>
    <xf numFmtId="4" fontId="8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73" fillId="0" borderId="0"/>
    <xf numFmtId="0" fontId="59" fillId="10" borderId="0" applyNumberFormat="0" applyBorder="0" applyAlignment="0" applyProtection="0">
      <alignment vertical="center"/>
    </xf>
    <xf numFmtId="0" fontId="56" fillId="0" borderId="0">
      <alignment vertical="top"/>
    </xf>
    <xf numFmtId="38" fontId="108" fillId="0" borderId="0"/>
    <xf numFmtId="0" fontId="167" fillId="0" borderId="0"/>
    <xf numFmtId="0" fontId="56" fillId="0" borderId="0">
      <alignment vertical="top"/>
    </xf>
    <xf numFmtId="0" fontId="63" fillId="13" borderId="0" applyNumberFormat="0" applyBorder="0" applyAlignment="0" applyProtection="0">
      <alignment vertical="center"/>
    </xf>
    <xf numFmtId="178" fontId="39" fillId="0" borderId="0" applyFill="0" applyBorder="0" applyProtection="0">
      <alignment horizontal="right"/>
    </xf>
    <xf numFmtId="0" fontId="56" fillId="0" borderId="0">
      <alignment vertical="top"/>
      <protection locked="0"/>
    </xf>
    <xf numFmtId="0" fontId="68" fillId="19" borderId="0" applyNumberFormat="0" applyBorder="0" applyAlignment="0" applyProtection="0">
      <alignment vertical="center"/>
    </xf>
    <xf numFmtId="0" fontId="56" fillId="0" borderId="0">
      <alignment vertical="top"/>
    </xf>
    <xf numFmtId="0" fontId="57" fillId="0" borderId="0">
      <protection locked="0"/>
    </xf>
    <xf numFmtId="0" fontId="167" fillId="0" borderId="0"/>
    <xf numFmtId="0" fontId="56" fillId="0" borderId="0">
      <alignment vertical="top"/>
    </xf>
    <xf numFmtId="43" fontId="16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219" fontId="73" fillId="0" borderId="0" applyFill="0" applyBorder="0" applyAlignment="0"/>
    <xf numFmtId="0" fontId="58" fillId="11" borderId="0" applyNumberFormat="0" applyBorder="0" applyAlignment="0" applyProtection="0">
      <alignment vertical="center"/>
    </xf>
    <xf numFmtId="0" fontId="56" fillId="0" borderId="0">
      <alignment vertical="top"/>
    </xf>
    <xf numFmtId="207" fontId="98" fillId="0" borderId="0" applyFill="0" applyBorder="0" applyProtection="0">
      <alignment horizontal="center"/>
    </xf>
    <xf numFmtId="223" fontId="112" fillId="0" borderId="0" applyFill="0" applyBorder="0" applyProtection="0">
      <alignment horizontal="right"/>
    </xf>
    <xf numFmtId="0" fontId="62" fillId="12" borderId="0" applyNumberFormat="0" applyBorder="0" applyAlignment="0" applyProtection="0">
      <alignment vertical="center"/>
    </xf>
    <xf numFmtId="0" fontId="113" fillId="0" borderId="0"/>
    <xf numFmtId="188" fontId="39" fillId="0" borderId="0" applyFill="0" applyBorder="0" applyProtection="0">
      <alignment horizontal="right"/>
    </xf>
    <xf numFmtId="0" fontId="167" fillId="0" borderId="0"/>
    <xf numFmtId="38" fontId="54" fillId="14" borderId="0" applyNumberFormat="0" applyBorder="0" applyAlignment="0" applyProtection="0"/>
    <xf numFmtId="0" fontId="167" fillId="0" borderId="0"/>
    <xf numFmtId="0" fontId="167" fillId="0" borderId="0"/>
    <xf numFmtId="184" fontId="167" fillId="0" borderId="0" applyFont="0" applyFill="0" applyBorder="0" applyAlignment="0" applyProtection="0"/>
    <xf numFmtId="0" fontId="73" fillId="0" borderId="0"/>
    <xf numFmtId="202" fontId="57" fillId="0" borderId="0">
      <protection locked="0"/>
    </xf>
    <xf numFmtId="0" fontId="167" fillId="0" borderId="0"/>
    <xf numFmtId="0" fontId="167" fillId="0" borderId="0"/>
    <xf numFmtId="10" fontId="57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167" fillId="0" borderId="0"/>
    <xf numFmtId="0" fontId="167" fillId="0" borderId="0"/>
    <xf numFmtId="0" fontId="45" fillId="19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10" fontId="82" fillId="0" borderId="0" applyFont="0" applyFill="0" applyBorder="0" applyAlignment="0" applyProtection="0"/>
    <xf numFmtId="41" fontId="114" fillId="0" borderId="0" applyFont="0" applyFill="0" applyBorder="0" applyAlignment="0" applyProtection="0"/>
    <xf numFmtId="224" fontId="167" fillId="0" borderId="0" applyFont="0" applyFill="0" applyBorder="0" applyAlignment="0" applyProtection="0"/>
    <xf numFmtId="0" fontId="45" fillId="3" borderId="0" applyNumberFormat="0" applyBorder="0" applyAlignment="0" applyProtection="0">
      <alignment vertical="center"/>
    </xf>
    <xf numFmtId="0" fontId="167" fillId="0" borderId="0"/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2" fontId="57" fillId="0" borderId="0">
      <protection locked="0"/>
    </xf>
    <xf numFmtId="0" fontId="62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" fillId="0" borderId="0"/>
    <xf numFmtId="0" fontId="45" fillId="2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215" fontId="57" fillId="0" borderId="0" applyFont="0" applyFill="0" applyBorder="0" applyAlignment="0" applyProtection="0"/>
    <xf numFmtId="0" fontId="45" fillId="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67" fillId="0" borderId="0"/>
    <xf numFmtId="0" fontId="115" fillId="0" borderId="0" applyNumberFormat="0" applyFill="0" applyBorder="0" applyAlignment="0" applyProtection="0"/>
    <xf numFmtId="0" fontId="45" fillId="14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186" fontId="167" fillId="0" borderId="0" applyFont="0" applyFill="0" applyBorder="0" applyAlignment="0" applyProtection="0"/>
    <xf numFmtId="214" fontId="73" fillId="0" borderId="0" applyFill="0" applyBorder="0" applyAlignment="0"/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167" fillId="0" borderId="0"/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37" fontId="82" fillId="0" borderId="0" applyFont="0" applyFill="0" applyBorder="0" applyAlignment="0" applyProtection="0"/>
    <xf numFmtId="213" fontId="77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16" fillId="0" borderId="0" applyFill="0" applyBorder="0">
      <alignment horizontal="right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85" fillId="0" borderId="0"/>
    <xf numFmtId="0" fontId="68" fillId="15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210" fontId="42" fillId="0" borderId="0" applyFont="0" applyFill="0" applyBorder="0" applyAlignment="0" applyProtection="0"/>
    <xf numFmtId="0" fontId="68" fillId="14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227" fontId="82" fillId="0" borderId="0" applyFont="0" applyFill="0" applyBorder="0" applyAlignment="0" applyProtection="0"/>
    <xf numFmtId="0" fontId="68" fillId="26" borderId="0" applyNumberFormat="0" applyBorder="0" applyAlignment="0" applyProtection="0">
      <alignment vertical="center"/>
    </xf>
    <xf numFmtId="0" fontId="109" fillId="0" borderId="7">
      <alignment horizontal="left" vertical="center"/>
    </xf>
    <xf numFmtId="0" fontId="68" fillId="19" borderId="0" applyNumberFormat="0" applyBorder="0" applyAlignment="0" applyProtection="0">
      <alignment vertical="center"/>
    </xf>
    <xf numFmtId="226" fontId="57" fillId="0" borderId="0" applyFont="0" applyFill="0" applyBorder="0" applyAlignment="0" applyProtection="0"/>
    <xf numFmtId="0" fontId="68" fillId="19" borderId="0" applyNumberFormat="0" applyBorder="0" applyAlignment="0" applyProtection="0">
      <alignment vertical="center"/>
    </xf>
    <xf numFmtId="206" fontId="167" fillId="16" borderId="0"/>
    <xf numFmtId="0" fontId="73" fillId="0" borderId="0">
      <protection locked="0"/>
    </xf>
    <xf numFmtId="0" fontId="86" fillId="0" borderId="1">
      <alignment horizontal="center"/>
    </xf>
    <xf numFmtId="0" fontId="90" fillId="0" borderId="0" applyNumberFormat="0" applyFill="0" applyBorder="0" applyAlignment="0" applyProtection="0">
      <alignment vertical="center"/>
    </xf>
    <xf numFmtId="0" fontId="104" fillId="0" borderId="0"/>
    <xf numFmtId="0" fontId="167" fillId="0" borderId="0"/>
    <xf numFmtId="0" fontId="86" fillId="0" borderId="0" applyFill="0">
      <alignment horizontal="center"/>
      <protection locked="0"/>
    </xf>
    <xf numFmtId="206" fontId="167" fillId="16" borderId="0"/>
    <xf numFmtId="0" fontId="86" fillId="0" borderId="0">
      <protection locked="0"/>
    </xf>
    <xf numFmtId="222" fontId="85" fillId="0" borderId="0" applyFont="0" applyFill="0" applyBorder="0" applyAlignment="0" applyProtection="0"/>
    <xf numFmtId="203" fontId="86" fillId="0" borderId="0"/>
    <xf numFmtId="0" fontId="104" fillId="32" borderId="0">
      <alignment horizontal="right"/>
    </xf>
    <xf numFmtId="0" fontId="167" fillId="0" borderId="0"/>
    <xf numFmtId="3" fontId="110" fillId="0" borderId="0"/>
    <xf numFmtId="216" fontId="93" fillId="0" borderId="8" applyAlignment="0" applyProtection="0"/>
    <xf numFmtId="0" fontId="42" fillId="0" borderId="0" applyFont="0" applyFill="0">
      <alignment horizontal="fill"/>
    </xf>
    <xf numFmtId="0" fontId="167" fillId="0" borderId="0"/>
    <xf numFmtId="0" fontId="111" fillId="0" borderId="0">
      <alignment horizontal="center"/>
    </xf>
    <xf numFmtId="0" fontId="58" fillId="11" borderId="0" applyNumberFormat="0" applyBorder="0" applyAlignment="0" applyProtection="0">
      <alignment vertical="center"/>
    </xf>
    <xf numFmtId="195" fontId="42" fillId="0" borderId="0" applyFill="0" applyBorder="0" applyAlignment="0"/>
    <xf numFmtId="219" fontId="73" fillId="0" borderId="0" applyFill="0" applyBorder="0" applyAlignment="0"/>
    <xf numFmtId="0" fontId="55" fillId="0" borderId="0">
      <alignment vertical="center"/>
    </xf>
    <xf numFmtId="0" fontId="167" fillId="0" borderId="0">
      <alignment vertical="center"/>
    </xf>
    <xf numFmtId="0" fontId="167" fillId="0" borderId="0">
      <alignment vertical="center"/>
    </xf>
    <xf numFmtId="0" fontId="61" fillId="0" borderId="0" applyFill="0" applyBorder="0" applyProtection="0">
      <alignment horizontal="center"/>
      <protection locked="0"/>
    </xf>
    <xf numFmtId="0" fontId="117" fillId="0" borderId="2" applyNumberFormat="0" applyFill="0" applyProtection="0">
      <alignment horizontal="center"/>
    </xf>
    <xf numFmtId="0" fontId="42" fillId="0" borderId="0" applyFill="0" applyBorder="0">
      <alignment horizontal="right"/>
    </xf>
    <xf numFmtId="0" fontId="103" fillId="0" borderId="19"/>
    <xf numFmtId="201" fontId="167" fillId="0" borderId="0" applyFont="0" applyFill="0" applyBorder="0" applyAlignment="0" applyProtection="0"/>
    <xf numFmtId="0" fontId="74" fillId="17" borderId="0" applyNumberFormat="0" applyBorder="0" applyAlignment="0" applyProtection="0">
      <alignment vertical="center"/>
    </xf>
    <xf numFmtId="218" fontId="57" fillId="0" borderId="0"/>
    <xf numFmtId="0" fontId="59" fillId="17" borderId="0" applyNumberFormat="0" applyBorder="0" applyAlignment="0" applyProtection="0">
      <alignment vertical="center"/>
    </xf>
    <xf numFmtId="218" fontId="57" fillId="0" borderId="0"/>
    <xf numFmtId="218" fontId="57" fillId="0" borderId="0"/>
    <xf numFmtId="218" fontId="57" fillId="0" borderId="0"/>
    <xf numFmtId="0" fontId="62" fillId="13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218" fontId="57" fillId="0" borderId="0"/>
    <xf numFmtId="218" fontId="57" fillId="0" borderId="0"/>
    <xf numFmtId="181" fontId="167" fillId="0" borderId="0"/>
    <xf numFmtId="0" fontId="67" fillId="0" borderId="0" applyFont="0" applyFill="0" applyBorder="0" applyAlignment="0" applyProtection="0"/>
    <xf numFmtId="228" fontId="39" fillId="0" borderId="0"/>
    <xf numFmtId="205" fontId="73" fillId="0" borderId="0" applyFill="0" applyBorder="0" applyAlignment="0"/>
    <xf numFmtId="219" fontId="82" fillId="0" borderId="0" applyFont="0" applyFill="0" applyBorder="0" applyAlignment="0" applyProtection="0"/>
    <xf numFmtId="39" fontId="82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37" fontId="77" fillId="0" borderId="0" applyFont="0" applyFill="0" applyBorder="0" applyAlignment="0" applyProtection="0"/>
    <xf numFmtId="39" fontId="77" fillId="0" borderId="0" applyFont="0" applyFill="0" applyBorder="0" applyAlignment="0" applyProtection="0"/>
    <xf numFmtId="15" fontId="85" fillId="0" borderId="0"/>
    <xf numFmtId="0" fontId="167" fillId="0" borderId="0"/>
    <xf numFmtId="0" fontId="57" fillId="0" borderId="0" applyFont="0" applyFill="0" applyBorder="0" applyAlignment="0" applyProtection="0"/>
    <xf numFmtId="205" fontId="73" fillId="0" borderId="0" applyFill="0" applyBorder="0" applyAlignment="0"/>
    <xf numFmtId="230" fontId="39" fillId="0" borderId="0"/>
    <xf numFmtId="0" fontId="62" fillId="13" borderId="0" applyNumberFormat="0" applyBorder="0" applyAlignment="0" applyProtection="0">
      <alignment vertical="center"/>
    </xf>
    <xf numFmtId="0" fontId="118" fillId="0" borderId="0" applyNumberFormat="0" applyAlignment="0">
      <alignment horizontal="left"/>
    </xf>
    <xf numFmtId="9" fontId="167" fillId="0" borderId="0" applyFont="0" applyFill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02" fillId="0" borderId="0" applyNumberFormat="0" applyAlignment="0"/>
    <xf numFmtId="0" fontId="167" fillId="0" borderId="0"/>
    <xf numFmtId="192" fontId="167" fillId="0" borderId="0" applyFont="0" applyFill="0" applyBorder="0" applyAlignment="0" applyProtection="0"/>
    <xf numFmtId="2" fontId="119" fillId="0" borderId="0" applyProtection="0"/>
    <xf numFmtId="192" fontId="57" fillId="0" borderId="0" applyFont="0" applyFill="0" applyBorder="0" applyAlignment="0" applyProtection="0"/>
    <xf numFmtId="0" fontId="167" fillId="0" borderId="0"/>
    <xf numFmtId="180" fontId="167" fillId="0" borderId="0"/>
    <xf numFmtId="0" fontId="78" fillId="21" borderId="0" applyNumberFormat="0" applyBorder="0" applyAlignment="0" applyProtection="0">
      <alignment vertical="center"/>
    </xf>
    <xf numFmtId="0" fontId="105" fillId="0" borderId="20" applyNumberFormat="0" applyFill="0" applyAlignment="0" applyProtection="0">
      <alignment vertical="center"/>
    </xf>
    <xf numFmtId="180" fontId="167" fillId="0" borderId="0"/>
    <xf numFmtId="194" fontId="39" fillId="0" borderId="0"/>
    <xf numFmtId="0" fontId="39" fillId="0" borderId="0" applyFont="0" applyFill="0" applyBorder="0" applyAlignment="0" applyProtection="0"/>
    <xf numFmtId="0" fontId="167" fillId="0" borderId="0"/>
    <xf numFmtId="0" fontId="74" fillId="17" borderId="0" applyNumberFormat="0" applyBorder="0" applyAlignment="0" applyProtection="0">
      <alignment vertical="center"/>
    </xf>
    <xf numFmtId="219" fontId="73" fillId="0" borderId="0" applyFill="0" applyBorder="0" applyAlignment="0"/>
    <xf numFmtId="180" fontId="167" fillId="0" borderId="0"/>
    <xf numFmtId="14" fontId="56" fillId="0" borderId="0" applyFill="0" applyBorder="0" applyAlignment="0"/>
    <xf numFmtId="0" fontId="59" fillId="17" borderId="0" applyNumberFormat="0" applyBorder="0" applyAlignment="0" applyProtection="0">
      <alignment vertical="center"/>
    </xf>
    <xf numFmtId="202" fontId="57" fillId="0" borderId="0">
      <protection locked="0"/>
    </xf>
    <xf numFmtId="0" fontId="109" fillId="0" borderId="0" applyProtection="0"/>
    <xf numFmtId="231" fontId="57" fillId="0" borderId="0" applyFont="0" applyFill="0" applyBorder="0" applyAlignment="0" applyProtection="0"/>
    <xf numFmtId="191" fontId="167" fillId="0" borderId="0"/>
    <xf numFmtId="0" fontId="167" fillId="0" borderId="0"/>
    <xf numFmtId="191" fontId="167" fillId="0" borderId="0"/>
    <xf numFmtId="179" fontId="39" fillId="0" borderId="0"/>
    <xf numFmtId="0" fontId="80" fillId="0" borderId="17" applyNumberFormat="0" applyFill="0" applyAlignment="0" applyProtection="0">
      <alignment vertical="center"/>
    </xf>
    <xf numFmtId="211" fontId="39" fillId="0" borderId="0" applyFont="0" applyFill="0" applyBorder="0" applyAlignment="0" applyProtection="0"/>
    <xf numFmtId="202" fontId="57" fillId="0" borderId="0">
      <protection locked="0"/>
    </xf>
    <xf numFmtId="202" fontId="57" fillId="0" borderId="0">
      <protection locked="0"/>
    </xf>
    <xf numFmtId="232" fontId="91" fillId="0" borderId="0">
      <alignment horizontal="right"/>
    </xf>
    <xf numFmtId="0" fontId="57" fillId="0" borderId="0"/>
    <xf numFmtId="0" fontId="120" fillId="0" borderId="0">
      <alignment horizontal="left"/>
    </xf>
    <xf numFmtId="0" fontId="63" fillId="13" borderId="0" applyNumberFormat="0" applyBorder="0" applyAlignment="0" applyProtection="0">
      <alignment vertical="center"/>
    </xf>
    <xf numFmtId="0" fontId="109" fillId="0" borderId="22" applyNumberFormat="0" applyAlignment="0" applyProtection="0">
      <alignment horizontal="left" vertical="center"/>
    </xf>
    <xf numFmtId="0" fontId="68" fillId="26" borderId="0" applyNumberFormat="0" applyBorder="0" applyAlignment="0" applyProtection="0">
      <alignment vertical="center"/>
    </xf>
    <xf numFmtId="202" fontId="57" fillId="0" borderId="0">
      <protection locked="0"/>
    </xf>
    <xf numFmtId="10" fontId="54" fillId="23" borderId="1" applyNumberFormat="0" applyBorder="0" applyAlignment="0" applyProtection="0"/>
    <xf numFmtId="43" fontId="167" fillId="0" borderId="0" applyFont="0" applyFill="0" applyBorder="0" applyAlignment="0" applyProtection="0"/>
    <xf numFmtId="0" fontId="54" fillId="3" borderId="1" applyNumberFormat="0" applyBorder="0" applyAlignment="0" applyProtection="0"/>
    <xf numFmtId="206" fontId="167" fillId="27" borderId="0"/>
    <xf numFmtId="219" fontId="121" fillId="27" borderId="0"/>
    <xf numFmtId="0" fontId="167" fillId="0" borderId="0">
      <alignment vertical="center"/>
    </xf>
    <xf numFmtId="0" fontId="42" fillId="18" borderId="0" applyNumberFormat="0" applyFont="0" applyBorder="0" applyAlignment="0" applyProtection="0">
      <alignment horizontal="right"/>
    </xf>
    <xf numFmtId="38" fontId="122" fillId="0" borderId="0"/>
    <xf numFmtId="38" fontId="123" fillId="0" borderId="0"/>
    <xf numFmtId="38" fontId="116" fillId="0" borderId="0"/>
    <xf numFmtId="0" fontId="91" fillId="0" borderId="0"/>
    <xf numFmtId="0" fontId="59" fillId="11" borderId="0" applyNumberFormat="0" applyBorder="0" applyAlignment="0" applyProtection="0">
      <alignment vertical="center"/>
    </xf>
    <xf numFmtId="0" fontId="167" fillId="0" borderId="0"/>
    <xf numFmtId="0" fontId="91" fillId="0" borderId="0"/>
    <xf numFmtId="0" fontId="59" fillId="10" borderId="0" applyNumberFormat="0" applyBorder="0" applyAlignment="0" applyProtection="0">
      <alignment vertical="center"/>
    </xf>
    <xf numFmtId="0" fontId="106" fillId="29" borderId="11">
      <protection locked="0"/>
    </xf>
    <xf numFmtId="0" fontId="119" fillId="0" borderId="23" applyProtection="0"/>
    <xf numFmtId="219" fontId="73" fillId="0" borderId="0" applyFill="0" applyBorder="0" applyAlignment="0"/>
    <xf numFmtId="206" fontId="167" fillId="16" borderId="0"/>
    <xf numFmtId="219" fontId="124" fillId="16" borderId="0"/>
    <xf numFmtId="233" fontId="167" fillId="0" borderId="0" applyFont="0" applyFill="0" applyBorder="0" applyAlignment="0" applyProtection="0"/>
    <xf numFmtId="209" fontId="167" fillId="0" borderId="0" applyFont="0" applyFill="0" applyBorder="0" applyAlignment="0" applyProtection="0"/>
    <xf numFmtId="217" fontId="167" fillId="0" borderId="0" applyFont="0" applyFill="0" applyBorder="0" applyAlignment="0" applyProtection="0"/>
    <xf numFmtId="235" fontId="57" fillId="0" borderId="0" applyFont="0" applyFill="0" applyBorder="0" applyAlignment="0" applyProtection="0"/>
    <xf numFmtId="0" fontId="167" fillId="0" borderId="0"/>
    <xf numFmtId="229" fontId="57" fillId="0" borderId="0"/>
    <xf numFmtId="0" fontId="167" fillId="0" borderId="0"/>
    <xf numFmtId="0" fontId="59" fillId="10" borderId="0" applyNumberFormat="0" applyBorder="0" applyAlignment="0" applyProtection="0">
      <alignment vertical="center"/>
    </xf>
    <xf numFmtId="39" fontId="167" fillId="0" borderId="0"/>
    <xf numFmtId="0" fontId="167" fillId="0" borderId="0"/>
    <xf numFmtId="0" fontId="62" fillId="12" borderId="0" applyNumberFormat="0" applyBorder="0" applyAlignment="0" applyProtection="0">
      <alignment vertical="center"/>
    </xf>
    <xf numFmtId="39" fontId="167" fillId="0" borderId="0"/>
    <xf numFmtId="39" fontId="167" fillId="0" borderId="0"/>
    <xf numFmtId="0" fontId="167" fillId="0" borderId="0"/>
    <xf numFmtId="0" fontId="54" fillId="14" borderId="1"/>
    <xf numFmtId="0" fontId="57" fillId="0" borderId="0"/>
    <xf numFmtId="236" fontId="125" fillId="0" borderId="0"/>
    <xf numFmtId="39" fontId="167" fillId="0" borderId="0"/>
    <xf numFmtId="39" fontId="167" fillId="0" borderId="0"/>
    <xf numFmtId="0" fontId="59" fillId="10" borderId="0" applyNumberFormat="0" applyBorder="0" applyAlignment="0" applyProtection="0">
      <alignment vertical="center"/>
    </xf>
    <xf numFmtId="39" fontId="167" fillId="0" borderId="0"/>
    <xf numFmtId="0" fontId="85" fillId="0" borderId="0"/>
    <xf numFmtId="0" fontId="167" fillId="0" borderId="0"/>
    <xf numFmtId="177" fontId="42" fillId="0" borderId="0" applyFont="0" applyFill="0" applyBorder="0" applyAlignment="0" applyProtection="0"/>
    <xf numFmtId="0" fontId="167" fillId="0" borderId="0"/>
    <xf numFmtId="9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0" fontId="167" fillId="0" borderId="0"/>
    <xf numFmtId="221" fontId="57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237" fontId="57" fillId="0" borderId="0" applyFont="0" applyFill="0" applyBorder="0" applyAlignment="0" applyProtection="0"/>
    <xf numFmtId="0" fontId="167" fillId="0" borderId="0"/>
    <xf numFmtId="0" fontId="59" fillId="10" borderId="0" applyNumberFormat="0" applyBorder="0" applyAlignment="0" applyProtection="0">
      <alignment vertical="center"/>
    </xf>
    <xf numFmtId="10" fontId="57" fillId="0" borderId="0" applyFont="0" applyFill="0" applyBorder="0" applyAlignment="0" applyProtection="0"/>
    <xf numFmtId="0" fontId="167" fillId="0" borderId="0"/>
    <xf numFmtId="205" fontId="57" fillId="0" borderId="0" applyFont="0" applyFill="0" applyBorder="0" applyAlignment="0" applyProtection="0"/>
    <xf numFmtId="10" fontId="42" fillId="0" borderId="0" applyFont="0" applyFill="0" applyBorder="0" applyAlignment="0" applyProtection="0"/>
    <xf numFmtId="0" fontId="167" fillId="0" borderId="0"/>
    <xf numFmtId="205" fontId="73" fillId="0" borderId="0" applyFill="0" applyBorder="0" applyAlignment="0"/>
    <xf numFmtId="214" fontId="73" fillId="0" borderId="0" applyFill="0" applyBorder="0" applyAlignment="0"/>
    <xf numFmtId="219" fontId="73" fillId="0" borderId="0" applyFill="0" applyBorder="0" applyAlignment="0"/>
    <xf numFmtId="0" fontId="59" fillId="10" borderId="0" applyNumberFormat="0" applyBorder="0" applyAlignment="0" applyProtection="0">
      <alignment vertical="center"/>
    </xf>
    <xf numFmtId="4" fontId="87" fillId="0" borderId="0">
      <alignment horizontal="right"/>
    </xf>
    <xf numFmtId="192" fontId="126" fillId="0" borderId="0"/>
    <xf numFmtId="15" fontId="85" fillId="0" borderId="0" applyFont="0" applyFill="0" applyBorder="0" applyAlignment="0" applyProtection="0"/>
    <xf numFmtId="0" fontId="93" fillId="0" borderId="19">
      <alignment horizontal="center"/>
    </xf>
    <xf numFmtId="0" fontId="85" fillId="33" borderId="0" applyNumberFormat="0" applyFont="0" applyBorder="0" applyAlignment="0" applyProtection="0"/>
    <xf numFmtId="0" fontId="167" fillId="0" borderId="0"/>
    <xf numFmtId="0" fontId="127" fillId="0" borderId="24"/>
    <xf numFmtId="3" fontId="128" fillId="0" borderId="0"/>
    <xf numFmtId="0" fontId="167" fillId="0" borderId="0"/>
    <xf numFmtId="4" fontId="129" fillId="0" borderId="0">
      <alignment horizontal="right"/>
    </xf>
    <xf numFmtId="0" fontId="167" fillId="0" borderId="0"/>
    <xf numFmtId="238" fontId="167" fillId="0" borderId="0" applyNumberFormat="0" applyFill="0" applyBorder="0" applyAlignment="0" applyProtection="0">
      <alignment horizontal="left"/>
    </xf>
    <xf numFmtId="0" fontId="167" fillId="0" borderId="0" applyNumberFormat="0" applyFill="0" applyBorder="0" applyAlignment="0" applyProtection="0">
      <alignment horizontal="left"/>
    </xf>
    <xf numFmtId="0" fontId="167" fillId="0" borderId="0" applyNumberFormat="0" applyFill="0" applyBorder="0" applyAlignment="0" applyProtection="0">
      <alignment horizontal="left"/>
    </xf>
    <xf numFmtId="0" fontId="59" fillId="17" borderId="0" applyNumberFormat="0" applyBorder="0" applyAlignment="0" applyProtection="0">
      <alignment vertical="center"/>
    </xf>
    <xf numFmtId="0" fontId="167" fillId="0" borderId="0" applyNumberFormat="0" applyFill="0" applyBorder="0" applyAlignment="0" applyProtection="0">
      <alignment horizontal="left"/>
    </xf>
    <xf numFmtId="0" fontId="167" fillId="0" borderId="0" applyNumberFormat="0" applyFill="0" applyBorder="0" applyAlignment="0" applyProtection="0">
      <alignment horizontal="left"/>
    </xf>
    <xf numFmtId="0" fontId="167" fillId="0" borderId="0"/>
    <xf numFmtId="0" fontId="83" fillId="3" borderId="15" applyNumberFormat="0" applyAlignment="0" applyProtection="0">
      <alignment vertical="center"/>
    </xf>
    <xf numFmtId="0" fontId="167" fillId="0" borderId="0" applyNumberFormat="0" applyFill="0" applyBorder="0" applyAlignment="0" applyProtection="0">
      <alignment horizontal="left"/>
    </xf>
    <xf numFmtId="41" fontId="39" fillId="0" borderId="0" applyFont="0" applyFill="0" applyBorder="0" applyAlignment="0" applyProtection="0"/>
    <xf numFmtId="239" fontId="57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67" fillId="0" borderId="0"/>
    <xf numFmtId="0" fontId="57" fillId="0" borderId="0"/>
    <xf numFmtId="0" fontId="62" fillId="13" borderId="0" applyNumberFormat="0" applyBorder="0" applyAlignment="0" applyProtection="0">
      <alignment vertical="center"/>
    </xf>
    <xf numFmtId="0" fontId="130" fillId="0" borderId="0">
      <alignment horizontal="left"/>
    </xf>
    <xf numFmtId="0" fontId="131" fillId="22" borderId="0" applyNumberFormat="0"/>
    <xf numFmtId="43" fontId="54" fillId="0" borderId="25"/>
    <xf numFmtId="0" fontId="64" fillId="0" borderId="0"/>
    <xf numFmtId="0" fontId="167" fillId="0" borderId="0"/>
    <xf numFmtId="0" fontId="94" fillId="0" borderId="1">
      <alignment horizontal="center"/>
    </xf>
    <xf numFmtId="0" fontId="92" fillId="0" borderId="0" applyNumberFormat="0" applyFill="0">
      <alignment horizontal="left" vertical="center"/>
    </xf>
    <xf numFmtId="240" fontId="167" fillId="0" borderId="0" applyFont="0" applyFill="0" applyBorder="0" applyAlignment="0" applyProtection="0"/>
    <xf numFmtId="0" fontId="78" fillId="21" borderId="0" applyNumberFormat="0" applyBorder="0" applyAlignment="0" applyProtection="0">
      <alignment vertical="center"/>
    </xf>
    <xf numFmtId="0" fontId="92" fillId="0" borderId="0" applyNumberFormat="0" applyFill="0">
      <alignment horizontal="left" vertical="center"/>
    </xf>
    <xf numFmtId="0" fontId="132" fillId="0" borderId="26"/>
    <xf numFmtId="40" fontId="133" fillId="0" borderId="0" applyBorder="0">
      <alignment horizontal="right"/>
    </xf>
    <xf numFmtId="0" fontId="167" fillId="0" borderId="0"/>
    <xf numFmtId="0" fontId="106" fillId="29" borderId="11">
      <protection locked="0"/>
    </xf>
    <xf numFmtId="0" fontId="167" fillId="0" borderId="0"/>
    <xf numFmtId="0" fontId="167" fillId="0" borderId="0"/>
    <xf numFmtId="49" fontId="56" fillId="0" borderId="0" applyFill="0" applyBorder="0" applyAlignment="0"/>
    <xf numFmtId="0" fontId="167" fillId="0" borderId="0"/>
    <xf numFmtId="0" fontId="167" fillId="0" borderId="0"/>
    <xf numFmtId="241" fontId="57" fillId="0" borderId="0" applyFill="0" applyBorder="0" applyAlignment="0"/>
    <xf numFmtId="0" fontId="62" fillId="12" borderId="0" applyNumberFormat="0" applyBorder="0" applyAlignment="0" applyProtection="0">
      <alignment vertical="center"/>
    </xf>
    <xf numFmtId="234" fontId="57" fillId="0" borderId="0" applyFill="0" applyBorder="0" applyAlignment="0"/>
    <xf numFmtId="0" fontId="63" fillId="13" borderId="0" applyNumberFormat="0" applyBorder="0" applyAlignment="0" applyProtection="0">
      <alignment vertical="center"/>
    </xf>
    <xf numFmtId="242" fontId="57" fillId="0" borderId="0" applyFont="0" applyFill="0" applyBorder="0" applyAlignment="0" applyProtection="0"/>
    <xf numFmtId="202" fontId="57" fillId="0" borderId="23">
      <protection locked="0"/>
    </xf>
    <xf numFmtId="9" fontId="134" fillId="0" borderId="0" applyNumberFormat="0" applyFill="0" applyBorder="0" applyAlignment="0">
      <protection locked="0"/>
    </xf>
    <xf numFmtId="243" fontId="57" fillId="0" borderId="0" applyFont="0" applyFill="0" applyBorder="0" applyAlignment="0" applyProtection="0"/>
    <xf numFmtId="41" fontId="54" fillId="0" borderId="14" applyFill="0" applyBorder="0" applyAlignment="0" applyProtection="0"/>
    <xf numFmtId="9" fontId="136" fillId="0" borderId="0" applyFont="0" applyFill="0" applyBorder="0" applyAlignment="0" applyProtection="0"/>
    <xf numFmtId="0" fontId="42" fillId="0" borderId="0"/>
    <xf numFmtId="177" fontId="42" fillId="0" borderId="0" applyFont="0" applyFill="0" applyBorder="0" applyAlignment="0" applyProtection="0"/>
    <xf numFmtId="41" fontId="57" fillId="0" borderId="0" applyFont="0" applyFill="0" applyBorder="0" applyAlignment="0" applyProtection="0"/>
    <xf numFmtId="0" fontId="62" fillId="13" borderId="0" applyNumberFormat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67" fillId="0" borderId="0" applyFont="0" applyFill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9" fontId="167" fillId="0" borderId="0" applyFont="0" applyFill="0" applyBorder="0" applyAlignment="0" applyProtection="0">
      <alignment vertical="center"/>
    </xf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37" fillId="13" borderId="0" applyNumberFormat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9" fontId="66" fillId="0" borderId="0" applyFont="0" applyFill="0" applyBorder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9" fontId="167" fillId="0" borderId="0" applyFont="0" applyFill="0" applyBorder="0" applyAlignment="0" applyProtection="0"/>
    <xf numFmtId="0" fontId="167" fillId="0" borderId="0">
      <alignment vertical="center"/>
    </xf>
    <xf numFmtId="9" fontId="66" fillId="0" borderId="0" applyFont="0" applyFill="0" applyBorder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88" fillId="0" borderId="18" applyNumberFormat="0" applyFill="0" applyAlignment="0" applyProtection="0">
      <alignment vertical="center"/>
    </xf>
    <xf numFmtId="9" fontId="167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57" fillId="0" borderId="5" applyNumberFormat="0" applyFill="0" applyProtection="0">
      <alignment horizontal="right"/>
    </xf>
    <xf numFmtId="0" fontId="62" fillId="12" borderId="0" applyNumberFormat="0" applyBorder="0" applyAlignment="0" applyProtection="0">
      <alignment vertical="center"/>
    </xf>
    <xf numFmtId="0" fontId="105" fillId="0" borderId="20" applyNumberFormat="0" applyFill="0" applyAlignment="0" applyProtection="0">
      <alignment vertical="center"/>
    </xf>
    <xf numFmtId="0" fontId="105" fillId="0" borderId="20" applyNumberFormat="0" applyFill="0" applyAlignment="0" applyProtection="0">
      <alignment vertical="center"/>
    </xf>
    <xf numFmtId="0" fontId="88" fillId="0" borderId="1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43" fontId="167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43" fontId="42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43" fontId="167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67" fillId="0" borderId="0"/>
    <xf numFmtId="0" fontId="167" fillId="0" borderId="0"/>
    <xf numFmtId="4" fontId="138" fillId="0" borderId="0" applyFont="0" applyFill="0" applyBorder="0" applyAlignment="0" applyProtection="0"/>
    <xf numFmtId="0" fontId="139" fillId="0" borderId="5" applyNumberFormat="0" applyFill="0" applyProtection="0">
      <alignment horizont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4" fontId="140" fillId="0" borderId="0">
      <alignment horizontal="right"/>
    </xf>
    <xf numFmtId="0" fontId="167" fillId="0" borderId="0"/>
    <xf numFmtId="0" fontId="74" fillId="17" borderId="0" applyNumberFormat="0" applyBorder="0" applyAlignment="0" applyProtection="0">
      <alignment vertical="center"/>
    </xf>
    <xf numFmtId="0" fontId="99" fillId="0" borderId="13" applyNumberFormat="0" applyFill="0" applyProtection="0">
      <alignment horizont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167" fillId="0" borderId="0"/>
    <xf numFmtId="0" fontId="78" fillId="21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167" fillId="0" borderId="0"/>
    <xf numFmtId="0" fontId="78" fillId="21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8" fillId="0" borderId="0"/>
    <xf numFmtId="0" fontId="62" fillId="12" borderId="0" applyNumberFormat="0" applyBorder="0" applyAlignment="0" applyProtection="0">
      <alignment vertical="center"/>
    </xf>
    <xf numFmtId="0" fontId="167" fillId="0" borderId="0"/>
    <xf numFmtId="0" fontId="167" fillId="0" borderId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167" fillId="0" borderId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41" fillId="13" borderId="0" applyNumberFormat="0" applyBorder="0" applyAlignment="0" applyProtection="0">
      <alignment vertical="center"/>
    </xf>
    <xf numFmtId="0" fontId="142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67" fillId="0" borderId="0"/>
    <xf numFmtId="0" fontId="62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39" fillId="0" borderId="0"/>
    <xf numFmtId="0" fontId="167" fillId="0" borderId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67" fillId="0" borderId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67" fillId="0" borderId="0"/>
    <xf numFmtId="0" fontId="58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67" fillId="0" borderId="0"/>
    <xf numFmtId="0" fontId="58" fillId="11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167" fillId="0" borderId="0"/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67" fillId="0" borderId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67" fillId="0" borderId="0"/>
    <xf numFmtId="0" fontId="62" fillId="13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67" fillId="0" borderId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67" fillId="0" borderId="0"/>
    <xf numFmtId="0" fontId="167" fillId="0" borderId="0"/>
    <xf numFmtId="0" fontId="62" fillId="12" borderId="0" applyNumberFormat="0" applyBorder="0" applyAlignment="0" applyProtection="0">
      <alignment vertical="center"/>
    </xf>
    <xf numFmtId="0" fontId="167" fillId="0" borderId="0">
      <alignment vertical="center"/>
    </xf>
    <xf numFmtId="0" fontId="167" fillId="0" borderId="0">
      <alignment vertical="center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8" fillId="0" borderId="0"/>
    <xf numFmtId="0" fontId="8" fillId="0" borderId="0"/>
    <xf numFmtId="0" fontId="8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55" fillId="0" borderId="0">
      <alignment vertical="center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8" fillId="0" borderId="0"/>
    <xf numFmtId="0" fontId="167" fillId="0" borderId="0"/>
    <xf numFmtId="0" fontId="8" fillId="0" borderId="0"/>
    <xf numFmtId="0" fontId="167" fillId="0" borderId="0"/>
    <xf numFmtId="0" fontId="167" fillId="0" borderId="0">
      <alignment vertical="center"/>
    </xf>
    <xf numFmtId="0" fontId="167" fillId="0" borderId="0"/>
    <xf numFmtId="0" fontId="167" fillId="0" borderId="0"/>
    <xf numFmtId="0" fontId="167" fillId="0" borderId="0"/>
    <xf numFmtId="0" fontId="59" fillId="11" borderId="0" applyNumberFormat="0" applyBorder="0" applyAlignment="0" applyProtection="0">
      <alignment vertical="center"/>
    </xf>
    <xf numFmtId="0" fontId="167" fillId="0" borderId="0"/>
    <xf numFmtId="0" fontId="167" fillId="0" borderId="0"/>
    <xf numFmtId="0" fontId="8" fillId="0" borderId="0"/>
    <xf numFmtId="0" fontId="167" fillId="0" borderId="0">
      <alignment vertical="center"/>
    </xf>
    <xf numFmtId="0" fontId="167" fillId="0" borderId="0">
      <alignment vertical="center"/>
    </xf>
    <xf numFmtId="0" fontId="167" fillId="0" borderId="0"/>
    <xf numFmtId="245" fontId="144" fillId="0" borderId="0" applyFont="0" applyFill="0" applyBorder="0" applyAlignment="0" applyProtection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74" fillId="17" borderId="0" applyNumberFormat="0" applyBorder="0" applyAlignment="0" applyProtection="0">
      <alignment vertical="center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55" fillId="0" borderId="0">
      <alignment vertical="center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244" fontId="145" fillId="0" borderId="0" applyFont="0" applyFill="0" applyBorder="0" applyAlignment="0" applyProtection="0"/>
    <xf numFmtId="0" fontId="167" fillId="0" borderId="0"/>
    <xf numFmtId="0" fontId="167" fillId="0" borderId="0"/>
    <xf numFmtId="0" fontId="167" fillId="0" borderId="0">
      <alignment vertical="center"/>
    </xf>
    <xf numFmtId="198" fontId="167" fillId="0" borderId="0" applyFont="0" applyFill="0" applyBorder="0" applyAlignment="0" applyProtection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167" fillId="0" borderId="0"/>
    <xf numFmtId="0" fontId="167" fillId="0" borderId="0"/>
    <xf numFmtId="0" fontId="167" fillId="0" borderId="0"/>
    <xf numFmtId="0" fontId="58" fillId="11" borderId="0" applyNumberFormat="0" applyBorder="0" applyAlignment="0" applyProtection="0">
      <alignment vertical="center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59" fillId="10" borderId="0" applyNumberFormat="0" applyBorder="0" applyAlignment="0" applyProtection="0">
      <alignment vertical="center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42" fillId="0" borderId="0"/>
    <xf numFmtId="0" fontId="167" fillId="0" borderId="0"/>
    <xf numFmtId="0" fontId="83" fillId="3" borderId="15" applyNumberFormat="0" applyAlignment="0" applyProtection="0">
      <alignment vertical="center"/>
    </xf>
    <xf numFmtId="0" fontId="167" fillId="0" borderId="0"/>
    <xf numFmtId="0" fontId="59" fillId="10" borderId="0" applyNumberFormat="0" applyBorder="0" applyAlignment="0" applyProtection="0">
      <alignment vertical="center"/>
    </xf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>
      <alignment vertical="center"/>
    </xf>
    <xf numFmtId="0" fontId="167" fillId="0" borderId="0">
      <alignment vertical="center"/>
    </xf>
    <xf numFmtId="0" fontId="167" fillId="0" borderId="0"/>
    <xf numFmtId="0" fontId="42" fillId="0" borderId="0"/>
    <xf numFmtId="0" fontId="167" fillId="0" borderId="0"/>
    <xf numFmtId="0" fontId="167" fillId="0" borderId="0"/>
    <xf numFmtId="0" fontId="167" fillId="0" borderId="0"/>
    <xf numFmtId="0" fontId="13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198" fontId="167" fillId="0" borderId="0" applyFont="0" applyFill="0" applyBorder="0" applyAlignment="0" applyProtection="0"/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47" fillId="11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198" fontId="167" fillId="0" borderId="0" applyFont="0" applyFill="0" applyBorder="0" applyAlignment="0" applyProtection="0"/>
    <xf numFmtId="0" fontId="74" fillId="1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7" fillId="0" borderId="5" applyNumberFormat="0" applyFill="0" applyProtection="0">
      <alignment horizontal="left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3" fillId="0" borderId="0"/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148" fillId="11" borderId="0" applyNumberFormat="0" applyBorder="0" applyAlignment="0" applyProtection="0">
      <alignment vertical="center"/>
    </xf>
    <xf numFmtId="0" fontId="149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/>
    <xf numFmtId="0" fontId="59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119" fillId="0" borderId="0">
      <alignment shrinkToFit="1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top"/>
      <protection locked="0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210" fontId="144" fillId="0" borderId="0" applyFont="0" applyFill="0" applyBorder="0" applyAlignment="0" applyProtection="0"/>
    <xf numFmtId="0" fontId="151" fillId="34" borderId="27" applyNumberFormat="0" applyAlignment="0" applyProtection="0">
      <alignment vertical="center"/>
    </xf>
    <xf numFmtId="0" fontId="151" fillId="34" borderId="27" applyNumberFormat="0" applyAlignment="0" applyProtection="0">
      <alignment vertical="center"/>
    </xf>
    <xf numFmtId="0" fontId="151" fillId="34" borderId="27" applyNumberFormat="0" applyAlignment="0" applyProtection="0">
      <alignment vertical="center"/>
    </xf>
    <xf numFmtId="0" fontId="151" fillId="34" borderId="27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52" fillId="0" borderId="0"/>
    <xf numFmtId="0" fontId="143" fillId="0" borderId="0" applyNumberFormat="0" applyFill="0" applyBorder="0" applyAlignment="0" applyProtection="0">
      <alignment vertical="center"/>
    </xf>
    <xf numFmtId="0" fontId="153" fillId="0" borderId="28" applyNumberFormat="0" applyFill="0" applyAlignment="0" applyProtection="0">
      <alignment vertical="center"/>
    </xf>
    <xf numFmtId="0" fontId="153" fillId="0" borderId="28" applyNumberFormat="0" applyFill="0" applyAlignment="0" applyProtection="0">
      <alignment vertical="center"/>
    </xf>
    <xf numFmtId="0" fontId="153" fillId="0" borderId="28" applyNumberFormat="0" applyFill="0" applyAlignment="0" applyProtection="0">
      <alignment vertical="center"/>
    </xf>
    <xf numFmtId="0" fontId="153" fillId="0" borderId="28" applyNumberFormat="0" applyFill="0" applyAlignment="0" applyProtection="0">
      <alignment vertical="center"/>
    </xf>
    <xf numFmtId="246" fontId="57" fillId="0" borderId="0" applyFont="0" applyFill="0" applyBorder="0" applyAlignment="0" applyProtection="0"/>
    <xf numFmtId="200" fontId="57" fillId="0" borderId="0" applyFont="0" applyFill="0" applyBorder="0" applyAlignment="0" applyProtection="0"/>
    <xf numFmtId="182" fontId="145" fillId="0" borderId="0" applyFont="0" applyFill="0" applyBorder="0" applyAlignment="0" applyProtection="0"/>
    <xf numFmtId="245" fontId="42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57" fillId="0" borderId="0" applyFont="0" applyFill="0" applyBorder="0" applyAlignment="0" applyProtection="0"/>
    <xf numFmtId="43" fontId="66" fillId="0" borderId="0" applyFont="0" applyFill="0" applyBorder="0" applyAlignment="0" applyProtection="0">
      <alignment vertical="center"/>
    </xf>
    <xf numFmtId="198" fontId="167" fillId="0" borderId="0" applyFont="0" applyFill="0" applyBorder="0" applyAlignment="0" applyProtection="0"/>
    <xf numFmtId="247" fontId="167" fillId="0" borderId="0" applyFont="0" applyFill="0" applyBorder="0" applyAlignment="0" applyProtection="0">
      <alignment vertical="center"/>
    </xf>
    <xf numFmtId="198" fontId="167" fillId="0" borderId="0" applyFont="0" applyFill="0" applyBorder="0" applyAlignment="0" applyProtection="0"/>
    <xf numFmtId="198" fontId="167" fillId="0" borderId="0" applyFont="0" applyFill="0" applyBorder="0" applyAlignment="0" applyProtection="0"/>
    <xf numFmtId="198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7" fillId="0" borderId="0" applyFont="0" applyFill="0" applyBorder="0" applyAlignment="0" applyProtection="0">
      <alignment vertical="center"/>
    </xf>
    <xf numFmtId="209" fontId="167" fillId="0" borderId="0" applyFont="0" applyFill="0" applyBorder="0" applyAlignment="0" applyProtection="0"/>
    <xf numFmtId="209" fontId="167" fillId="0" borderId="0" applyFont="0" applyFill="0" applyBorder="0" applyAlignment="0" applyProtection="0"/>
    <xf numFmtId="248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4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248" fontId="42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66" fillId="0" borderId="0" applyFont="0" applyFill="0" applyBorder="0" applyAlignment="0" applyProtection="0">
      <alignment vertical="center"/>
    </xf>
    <xf numFmtId="43" fontId="167" fillId="0" borderId="0" applyFont="0" applyFill="0" applyBorder="0" applyAlignment="0" applyProtection="0">
      <alignment vertical="center"/>
    </xf>
    <xf numFmtId="43" fontId="167" fillId="0" borderId="0" applyFont="0" applyFill="0" applyBorder="0" applyAlignment="0" applyProtection="0">
      <alignment vertical="center"/>
    </xf>
    <xf numFmtId="43" fontId="167" fillId="0" borderId="0" applyFont="0" applyFill="0" applyBorder="0" applyAlignment="0" applyProtection="0">
      <alignment vertical="center"/>
    </xf>
    <xf numFmtId="43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>
      <alignment vertical="center"/>
    </xf>
    <xf numFmtId="41" fontId="167" fillId="0" borderId="0" applyFont="0" applyFill="0" applyBorder="0" applyAlignment="0" applyProtection="0">
      <alignment vertical="center"/>
    </xf>
    <xf numFmtId="0" fontId="154" fillId="0" borderId="0"/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189" fontId="57" fillId="0" borderId="13" applyFill="0" applyProtection="0">
      <alignment horizontal="right"/>
    </xf>
    <xf numFmtId="0" fontId="76" fillId="20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83" fillId="3" borderId="15" applyNumberFormat="0" applyAlignment="0" applyProtection="0">
      <alignment vertical="center"/>
    </xf>
    <xf numFmtId="0" fontId="72" fillId="19" borderId="16" applyNumberFormat="0" applyAlignment="0" applyProtection="0">
      <alignment vertical="center"/>
    </xf>
    <xf numFmtId="0" fontId="72" fillId="19" borderId="16" applyNumberFormat="0" applyAlignment="0" applyProtection="0">
      <alignment vertical="center"/>
    </xf>
    <xf numFmtId="0" fontId="72" fillId="19" borderId="16" applyNumberFormat="0" applyAlignment="0" applyProtection="0">
      <alignment vertical="center"/>
    </xf>
    <xf numFmtId="249" fontId="138" fillId="0" borderId="0" applyFont="0" applyFill="0" applyBorder="0" applyAlignment="0" applyProtection="0"/>
    <xf numFmtId="250" fontId="144" fillId="0" borderId="0"/>
    <xf numFmtId="0" fontId="155" fillId="0" borderId="0"/>
    <xf numFmtId="38" fontId="84" fillId="0" borderId="0" applyFont="0" applyFill="0" applyBorder="0" applyAlignment="0" applyProtection="0"/>
    <xf numFmtId="0" fontId="42" fillId="23" borderId="29" applyNumberFormat="0" applyFont="0" applyAlignment="0" applyProtection="0">
      <alignment vertical="center"/>
    </xf>
    <xf numFmtId="177" fontId="57" fillId="0" borderId="1" applyNumberFormat="0"/>
    <xf numFmtId="177" fontId="57" fillId="0" borderId="1" applyNumberFormat="0"/>
    <xf numFmtId="0" fontId="67" fillId="0" borderId="0" applyFont="0" applyFill="0" applyBorder="0" applyAlignment="0" applyProtection="0"/>
  </cellStyleXfs>
  <cellXfs count="1157">
    <xf numFmtId="0" fontId="0" fillId="0" borderId="0" xfId="0"/>
    <xf numFmtId="25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252" fontId="5" fillId="0" borderId="0" xfId="0" applyNumberFormat="1" applyFont="1" applyAlignment="1">
      <alignment vertical="center" wrapText="1"/>
    </xf>
    <xf numFmtId="0" fontId="5" fillId="0" borderId="0" xfId="0" applyFont="1"/>
    <xf numFmtId="0" fontId="2" fillId="0" borderId="0" xfId="0" applyFont="1"/>
    <xf numFmtId="251" fontId="6" fillId="0" borderId="0" xfId="0" applyNumberFormat="1" applyFont="1" applyAlignment="1">
      <alignment horizontal="center" vertical="center"/>
    </xf>
    <xf numFmtId="251" fontId="4" fillId="0" borderId="0" xfId="0" applyNumberFormat="1" applyFont="1" applyAlignment="1">
      <alignment horizontal="right" vertical="center"/>
    </xf>
    <xf numFmtId="251" fontId="5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4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5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254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5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20" applyFont="1" applyBorder="1" applyAlignment="1">
      <alignment vertical="center" wrapText="1"/>
    </xf>
    <xf numFmtId="0" fontId="4" fillId="0" borderId="0" xfId="0" applyFont="1"/>
    <xf numFmtId="252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4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25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251" fontId="6" fillId="0" borderId="0" xfId="0" applyNumberFormat="1" applyFont="1" applyAlignment="1">
      <alignment horizontal="left" vertical="center"/>
    </xf>
    <xf numFmtId="43" fontId="3" fillId="0" borderId="2" xfId="0" applyNumberFormat="1" applyFont="1" applyBorder="1" applyAlignment="1">
      <alignment vertical="center"/>
    </xf>
    <xf numFmtId="43" fontId="2" fillId="0" borderId="0" xfId="20" applyFont="1"/>
    <xf numFmtId="251" fontId="6" fillId="0" borderId="0" xfId="20" applyNumberFormat="1" applyFont="1" applyAlignment="1">
      <alignment horizontal="left" vertical="center"/>
    </xf>
    <xf numFmtId="251" fontId="5" fillId="0" borderId="0" xfId="20" applyNumberFormat="1" applyFont="1" applyAlignment="1">
      <alignment vertical="center"/>
    </xf>
    <xf numFmtId="43" fontId="2" fillId="0" borderId="0" xfId="20" applyFont="1" applyAlignment="1">
      <alignment vertical="center"/>
    </xf>
    <xf numFmtId="43" fontId="3" fillId="0" borderId="0" xfId="20" applyFont="1" applyAlignment="1">
      <alignment horizontal="center" vertical="center"/>
    </xf>
    <xf numFmtId="43" fontId="3" fillId="0" borderId="0" xfId="20" applyFont="1" applyAlignment="1">
      <alignment vertical="center"/>
    </xf>
    <xf numFmtId="43" fontId="3" fillId="0" borderId="1" xfId="2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3" fontId="5" fillId="0" borderId="1" xfId="20" applyFont="1" applyBorder="1" applyAlignment="1">
      <alignment vertical="center"/>
    </xf>
    <xf numFmtId="254" fontId="5" fillId="0" borderId="1" xfId="20" applyNumberFormat="1" applyFont="1" applyBorder="1" applyAlignment="1">
      <alignment vertical="center" wrapText="1"/>
    </xf>
    <xf numFmtId="43" fontId="5" fillId="0" borderId="0" xfId="20" applyFont="1" applyAlignment="1">
      <alignment vertical="center" wrapText="1"/>
    </xf>
    <xf numFmtId="43" fontId="5" fillId="0" borderId="0" xfId="20" applyFont="1"/>
    <xf numFmtId="251" fontId="1" fillId="0" borderId="0" xfId="20" applyNumberFormat="1" applyFont="1" applyAlignment="1">
      <alignment vertical="center"/>
    </xf>
    <xf numFmtId="43" fontId="3" fillId="0" borderId="2" xfId="2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43" fontId="3" fillId="0" borderId="3" xfId="20" applyFont="1" applyBorder="1" applyAlignment="1">
      <alignment horizontal="center" vertical="center" wrapText="1"/>
    </xf>
    <xf numFmtId="0" fontId="5" fillId="0" borderId="1" xfId="0" applyFont="1" applyBorder="1"/>
    <xf numFmtId="254" fontId="5" fillId="0" borderId="1" xfId="0" applyNumberFormat="1" applyFont="1" applyBorder="1"/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43" fontId="5" fillId="0" borderId="5" xfId="20" applyFont="1" applyBorder="1" applyAlignment="1">
      <alignment vertical="center" wrapText="1"/>
    </xf>
    <xf numFmtId="43" fontId="5" fillId="0" borderId="1" xfId="2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256" fontId="5" fillId="0" borderId="1" xfId="0" applyNumberFormat="1" applyFont="1" applyBorder="1" applyAlignment="1">
      <alignment vertical="center"/>
    </xf>
    <xf numFmtId="254" fontId="5" fillId="0" borderId="0" xfId="20" applyNumberFormat="1" applyFont="1" applyAlignment="1">
      <alignment vertical="center" wrapText="1"/>
    </xf>
    <xf numFmtId="252" fontId="4" fillId="0" borderId="0" xfId="0" applyNumberFormat="1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5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43" fontId="4" fillId="0" borderId="1" xfId="20" applyFont="1" applyBorder="1" applyAlignment="1" applyProtection="1">
      <alignment vertical="center"/>
    </xf>
    <xf numFmtId="0" fontId="4" fillId="0" borderId="1" xfId="111" applyFont="1" applyBorder="1" applyAlignment="1">
      <alignment horizontal="center" vertical="center"/>
    </xf>
    <xf numFmtId="0" fontId="4" fillId="0" borderId="1" xfId="111" applyFont="1" applyBorder="1" applyAlignment="1">
      <alignment horizontal="center" vertical="center" wrapText="1"/>
    </xf>
    <xf numFmtId="0" fontId="5" fillId="0" borderId="1" xfId="97" applyFont="1" applyBorder="1" applyAlignment="1">
      <alignment horizontal="left" vertical="center" wrapText="1"/>
    </xf>
    <xf numFmtId="257" fontId="5" fillId="0" borderId="1" xfId="111" applyNumberFormat="1" applyFont="1" applyBorder="1" applyAlignment="1">
      <alignment horizontal="center"/>
    </xf>
    <xf numFmtId="43" fontId="5" fillId="0" borderId="1" xfId="857" applyFont="1" applyFill="1" applyBorder="1" applyAlignment="1">
      <alignment horizontal="right" vertical="center"/>
    </xf>
    <xf numFmtId="0" fontId="5" fillId="0" borderId="1" xfId="111" applyFont="1" applyBorder="1" applyAlignment="1">
      <alignment horizontal="center" vertical="center"/>
    </xf>
    <xf numFmtId="0" fontId="5" fillId="0" borderId="1" xfId="111" applyFont="1" applyBorder="1" applyAlignment="1">
      <alignment vertical="center"/>
    </xf>
    <xf numFmtId="0" fontId="5" fillId="0" borderId="1" xfId="111" applyFont="1" applyBorder="1"/>
    <xf numFmtId="43" fontId="5" fillId="0" borderId="1" xfId="857" applyFont="1" applyBorder="1" applyAlignment="1">
      <alignment horizontal="right" vertical="center"/>
    </xf>
    <xf numFmtId="14" fontId="5" fillId="0" borderId="1" xfId="111" applyNumberFormat="1" applyFont="1" applyBorder="1" applyAlignment="1">
      <alignment horizontal="center" vertical="center"/>
    </xf>
    <xf numFmtId="43" fontId="5" fillId="0" borderId="1" xfId="111" applyNumberFormat="1" applyFont="1" applyBorder="1" applyAlignment="1">
      <alignment horizontal="right" vertical="center"/>
    </xf>
    <xf numFmtId="0" fontId="5" fillId="0" borderId="0" xfId="111" applyFont="1" applyAlignment="1">
      <alignment vertical="center"/>
    </xf>
    <xf numFmtId="43" fontId="5" fillId="0" borderId="1" xfId="20" applyFont="1" applyBorder="1" applyAlignment="1" applyProtection="1">
      <alignment vertical="center"/>
    </xf>
    <xf numFmtId="43" fontId="8" fillId="0" borderId="0" xfId="0" applyNumberFormat="1" applyFont="1"/>
    <xf numFmtId="31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43" fontId="5" fillId="0" borderId="1" xfId="2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43" fontId="8" fillId="0" borderId="0" xfId="20" applyFont="1"/>
    <xf numFmtId="0" fontId="5" fillId="0" borderId="1" xfId="0" applyFont="1" applyBorder="1" applyAlignment="1">
      <alignment horizontal="right" wrapText="1"/>
    </xf>
    <xf numFmtId="43" fontId="3" fillId="0" borderId="0" xfId="2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43" fontId="5" fillId="0" borderId="1" xfId="0" applyNumberFormat="1" applyFont="1" applyBorder="1" applyAlignment="1">
      <alignment vertical="center" wrapText="1"/>
    </xf>
    <xf numFmtId="43" fontId="4" fillId="0" borderId="1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254" fontId="2" fillId="0" borderId="0" xfId="20" applyNumberFormat="1" applyFont="1"/>
    <xf numFmtId="254" fontId="2" fillId="0" borderId="0" xfId="20" applyNumberFormat="1" applyFont="1" applyAlignment="1">
      <alignment vertical="center"/>
    </xf>
    <xf numFmtId="254" fontId="3" fillId="0" borderId="0" xfId="20" applyNumberFormat="1" applyFont="1" applyAlignment="1">
      <alignment horizontal="left" vertical="center"/>
    </xf>
    <xf numFmtId="254" fontId="3" fillId="0" borderId="0" xfId="20" applyNumberFormat="1" applyFont="1" applyAlignment="1">
      <alignment vertical="center"/>
    </xf>
    <xf numFmtId="254" fontId="3" fillId="0" borderId="1" xfId="20" applyNumberFormat="1" applyFont="1" applyBorder="1" applyAlignment="1">
      <alignment horizontal="center" vertical="center" wrapText="1"/>
    </xf>
    <xf numFmtId="254" fontId="4" fillId="0" borderId="1" xfId="20" applyNumberFormat="1" applyFont="1" applyBorder="1" applyAlignment="1">
      <alignment horizontal="center" vertical="center" wrapText="1"/>
    </xf>
    <xf numFmtId="254" fontId="4" fillId="0" borderId="0" xfId="20" applyNumberFormat="1" applyFont="1" applyAlignment="1">
      <alignment vertical="center" wrapText="1"/>
    </xf>
    <xf numFmtId="254" fontId="5" fillId="0" borderId="0" xfId="20" applyNumberFormat="1" applyFont="1"/>
    <xf numFmtId="254" fontId="1" fillId="0" borderId="0" xfId="20" applyNumberFormat="1" applyFont="1" applyAlignment="1">
      <alignment vertical="center"/>
    </xf>
    <xf numFmtId="254" fontId="5" fillId="0" borderId="0" xfId="20" applyNumberFormat="1" applyFont="1" applyAlignment="1">
      <alignment vertical="center"/>
    </xf>
    <xf numFmtId="254" fontId="3" fillId="0" borderId="0" xfId="2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1" fontId="5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258" fontId="5" fillId="0" borderId="1" xfId="0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43" fontId="4" fillId="0" borderId="1" xfId="2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2" xfId="20" applyFont="1" applyFill="1" applyBorder="1" applyAlignment="1">
      <alignment horizontal="center" vertical="center"/>
    </xf>
    <xf numFmtId="0" fontId="3" fillId="0" borderId="0" xfId="111" applyFont="1" applyAlignment="1">
      <alignment vertical="center"/>
    </xf>
    <xf numFmtId="0" fontId="3" fillId="0" borderId="0" xfId="111" applyFont="1" applyAlignment="1">
      <alignment horizontal="right" vertical="center"/>
    </xf>
    <xf numFmtId="0" fontId="4" fillId="0" borderId="1" xfId="111" applyFont="1" applyBorder="1" applyAlignment="1">
      <alignment horizontal="left" vertical="center"/>
    </xf>
    <xf numFmtId="14" fontId="4" fillId="0" borderId="1" xfId="111" applyNumberFormat="1" applyFont="1" applyBorder="1" applyAlignment="1">
      <alignment horizontal="center" vertical="center"/>
    </xf>
    <xf numFmtId="43" fontId="4" fillId="0" borderId="1" xfId="111" applyNumberFormat="1" applyFont="1" applyBorder="1" applyAlignment="1">
      <alignment horizontal="right" vertical="center"/>
    </xf>
    <xf numFmtId="43" fontId="4" fillId="0" borderId="1" xfId="111" applyNumberFormat="1" applyFont="1" applyBorder="1" applyAlignment="1">
      <alignment vertical="center"/>
    </xf>
    <xf numFmtId="0" fontId="4" fillId="0" borderId="1" xfId="913" applyFont="1" applyFill="1" applyBorder="1" applyAlignment="1">
      <alignment vertical="center"/>
    </xf>
    <xf numFmtId="259" fontId="5" fillId="0" borderId="1" xfId="913" applyNumberFormat="1" applyFont="1" applyFill="1" applyBorder="1" applyAlignment="1" applyProtection="1">
      <alignment horizontal="left" vertical="center"/>
      <protection locked="0"/>
    </xf>
    <xf numFmtId="14" fontId="5" fillId="0" borderId="1" xfId="913" applyNumberFormat="1" applyFont="1" applyFill="1" applyBorder="1" applyAlignment="1">
      <alignment horizontal="center" vertical="center"/>
    </xf>
    <xf numFmtId="43" fontId="5" fillId="0" borderId="1" xfId="913" applyNumberFormat="1" applyFont="1" applyFill="1" applyBorder="1" applyAlignment="1">
      <alignment horizontal="center" vertical="center"/>
    </xf>
    <xf numFmtId="0" fontId="5" fillId="0" borderId="1" xfId="913" applyFont="1" applyFill="1" applyBorder="1" applyAlignment="1">
      <alignment vertical="center"/>
    </xf>
    <xf numFmtId="0" fontId="5" fillId="0" borderId="1" xfId="913" applyFont="1" applyFill="1" applyBorder="1" applyAlignment="1">
      <alignment horizontal="center" vertical="center"/>
    </xf>
    <xf numFmtId="0" fontId="5" fillId="0" borderId="1" xfId="11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43" fontId="2" fillId="0" borderId="0" xfId="20" applyFont="1" applyFill="1"/>
    <xf numFmtId="0" fontId="2" fillId="0" borderId="0" xfId="0" applyFont="1" applyAlignment="1">
      <alignment horizontal="center" vertical="center"/>
    </xf>
    <xf numFmtId="43" fontId="2" fillId="0" borderId="0" xfId="2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5" fillId="0" borderId="0" xfId="20" applyFont="1" applyFill="1"/>
    <xf numFmtId="43" fontId="4" fillId="0" borderId="3" xfId="20" applyFont="1" applyFill="1" applyBorder="1" applyAlignment="1">
      <alignment horizontal="center" vertical="center" wrapText="1"/>
    </xf>
    <xf numFmtId="256" fontId="5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254" fontId="11" fillId="0" borderId="1" xfId="20" applyNumberFormat="1" applyFont="1" applyFill="1" applyBorder="1" applyAlignment="1">
      <alignment horizontal="right" vertical="center" shrinkToFit="1"/>
    </xf>
    <xf numFmtId="254" fontId="5" fillId="0" borderId="1" xfId="20" applyNumberFormat="1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43" fontId="9" fillId="0" borderId="1" xfId="20" applyFont="1" applyFill="1" applyBorder="1" applyAlignment="1">
      <alignment horizontal="right" vertical="center" wrapText="1" shrinkToFit="1"/>
    </xf>
    <xf numFmtId="43" fontId="4" fillId="0" borderId="1" xfId="2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43" fontId="5" fillId="0" borderId="0" xfId="20" applyFont="1" applyFill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251" fontId="1" fillId="0" borderId="0" xfId="0" applyNumberFormat="1" applyFont="1" applyAlignment="1">
      <alignment horizontal="center" vertical="center"/>
    </xf>
    <xf numFmtId="251" fontId="1" fillId="0" borderId="0" xfId="20" applyNumberFormat="1" applyFont="1" applyFill="1" applyAlignment="1">
      <alignment vertical="center"/>
    </xf>
    <xf numFmtId="0" fontId="0" fillId="0" borderId="0" xfId="0" applyAlignment="1">
      <alignment horizontal="right"/>
    </xf>
    <xf numFmtId="0" fontId="12" fillId="0" borderId="0" xfId="0" applyFont="1" applyAlignment="1" applyProtection="1">
      <alignment horizontal="left" vertical="center" shrinkToFit="1"/>
      <protection locked="0"/>
    </xf>
    <xf numFmtId="43" fontId="13" fillId="0" borderId="0" xfId="20" applyFont="1" applyFill="1" applyBorder="1" applyAlignment="1" applyProtection="1">
      <alignment vertical="center" shrinkToFit="1"/>
    </xf>
    <xf numFmtId="0" fontId="8" fillId="0" borderId="0" xfId="0" applyFont="1" applyAlignment="1">
      <alignment horizontal="left" vertical="center"/>
    </xf>
    <xf numFmtId="43" fontId="13" fillId="0" borderId="0" xfId="20" applyFont="1" applyFill="1" applyBorder="1" applyAlignment="1" applyProtection="1">
      <alignment horizontal="left" vertic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0" xfId="20" applyFont="1" applyFill="1" applyBorder="1"/>
    <xf numFmtId="9" fontId="2" fillId="0" borderId="0" xfId="23" applyFont="1" applyFill="1" applyBorder="1" applyAlignment="1"/>
    <xf numFmtId="43" fontId="2" fillId="0" borderId="0" xfId="0" applyNumberFormat="1" applyFont="1"/>
    <xf numFmtId="251" fontId="5" fillId="0" borderId="0" xfId="20" applyNumberFormat="1" applyFont="1" applyFill="1" applyAlignment="1">
      <alignment vertical="center"/>
    </xf>
    <xf numFmtId="43" fontId="3" fillId="0" borderId="2" xfId="2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0" xfId="111" applyFont="1" applyAlignment="1">
      <alignment vertical="center"/>
    </xf>
    <xf numFmtId="43" fontId="5" fillId="0" borderId="1" xfId="111" applyNumberFormat="1" applyFont="1" applyBorder="1" applyAlignment="1">
      <alignment vertical="center"/>
    </xf>
    <xf numFmtId="256" fontId="2" fillId="0" borderId="0" xfId="20" applyNumberFormat="1" applyFont="1" applyFill="1" applyAlignment="1">
      <alignment vertical="center"/>
    </xf>
    <xf numFmtId="256" fontId="1" fillId="0" borderId="0" xfId="20" applyNumberFormat="1" applyFont="1" applyFill="1" applyAlignment="1">
      <alignment vertical="center"/>
    </xf>
    <xf numFmtId="256" fontId="5" fillId="0" borderId="0" xfId="20" applyNumberFormat="1" applyFont="1" applyFill="1" applyAlignment="1">
      <alignment vertical="center"/>
    </xf>
    <xf numFmtId="256" fontId="3" fillId="0" borderId="0" xfId="20" applyNumberFormat="1" applyFont="1" applyFill="1" applyAlignment="1">
      <alignment horizontal="center" vertical="center"/>
    </xf>
    <xf numFmtId="256" fontId="8" fillId="0" borderId="0" xfId="20" applyNumberFormat="1" applyFont="1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256" fontId="3" fillId="0" borderId="1" xfId="20" applyNumberFormat="1" applyFont="1" applyFill="1" applyBorder="1" applyAlignment="1">
      <alignment horizontal="center" vertical="center" wrapText="1"/>
    </xf>
    <xf numFmtId="256" fontId="4" fillId="0" borderId="1" xfId="20" applyNumberFormat="1" applyFont="1" applyFill="1" applyBorder="1" applyAlignment="1">
      <alignment horizontal="center" vertical="center" wrapText="1"/>
    </xf>
    <xf numFmtId="0" fontId="11" fillId="0" borderId="1" xfId="1089" applyFont="1" applyBorder="1" applyAlignment="1">
      <alignment horizontal="left" vertical="center" shrinkToFit="1"/>
    </xf>
    <xf numFmtId="260" fontId="5" fillId="0" borderId="1" xfId="0" applyNumberFormat="1" applyFont="1" applyBorder="1" applyAlignment="1">
      <alignment horizontal="center" vertical="center" shrinkToFit="1"/>
    </xf>
    <xf numFmtId="43" fontId="5" fillId="0" borderId="1" xfId="20" applyFont="1" applyFill="1" applyBorder="1" applyAlignment="1">
      <alignment vertical="center" shrinkToFit="1"/>
    </xf>
    <xf numFmtId="0" fontId="11" fillId="0" borderId="1" xfId="1089" applyFont="1" applyBorder="1" applyAlignment="1">
      <alignment vertical="center" shrinkToFit="1"/>
    </xf>
    <xf numFmtId="0" fontId="11" fillId="0" borderId="1" xfId="921" applyFont="1" applyBorder="1" applyAlignment="1">
      <alignment horizontal="left" vertical="center" shrinkToFit="1"/>
    </xf>
    <xf numFmtId="251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256" fontId="11" fillId="0" borderId="0" xfId="20" applyNumberFormat="1" applyFont="1" applyAlignment="1">
      <alignment vertical="center"/>
    </xf>
    <xf numFmtId="254" fontId="11" fillId="0" borderId="0" xfId="20" applyNumberFormat="1" applyFont="1" applyAlignment="1">
      <alignment vertical="center"/>
    </xf>
    <xf numFmtId="25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256" fontId="9" fillId="0" borderId="2" xfId="20" applyNumberFormat="1" applyFont="1" applyBorder="1" applyAlignment="1">
      <alignment horizontal="center" vertical="center"/>
    </xf>
    <xf numFmtId="256" fontId="9" fillId="0" borderId="2" xfId="20" applyNumberFormat="1" applyFont="1" applyBorder="1" applyAlignment="1">
      <alignment vertical="center"/>
    </xf>
    <xf numFmtId="256" fontId="9" fillId="0" borderId="1" xfId="20" applyNumberFormat="1" applyFont="1" applyBorder="1" applyAlignment="1">
      <alignment horizontal="center" vertical="center" wrapText="1"/>
    </xf>
    <xf numFmtId="254" fontId="9" fillId="0" borderId="1" xfId="20" applyNumberFormat="1" applyFont="1" applyBorder="1" applyAlignment="1">
      <alignment horizontal="center" vertical="center" wrapText="1"/>
    </xf>
    <xf numFmtId="0" fontId="11" fillId="0" borderId="1" xfId="921" applyFont="1" applyBorder="1" applyAlignment="1">
      <alignment vertical="center" shrinkToFit="1"/>
    </xf>
    <xf numFmtId="0" fontId="15" fillId="0" borderId="1" xfId="921" applyFont="1" applyBorder="1" applyAlignment="1">
      <alignment horizontal="center" vertical="center" shrinkToFit="1"/>
    </xf>
    <xf numFmtId="261" fontId="11" fillId="0" borderId="1" xfId="921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256" fontId="11" fillId="0" borderId="1" xfId="20" applyNumberFormat="1" applyFont="1" applyBorder="1" applyAlignment="1">
      <alignment horizontal="right" vertical="center" wrapText="1" shrinkToFit="1"/>
    </xf>
    <xf numFmtId="256" fontId="11" fillId="0" borderId="1" xfId="20" applyNumberFormat="1" applyFont="1" applyBorder="1" applyAlignment="1">
      <alignment horizontal="right" vertical="center" shrinkToFit="1"/>
    </xf>
    <xf numFmtId="254" fontId="11" fillId="0" borderId="1" xfId="0" applyNumberFormat="1" applyFont="1" applyBorder="1" applyAlignment="1">
      <alignment vertical="center" wrapText="1"/>
    </xf>
    <xf numFmtId="261" fontId="11" fillId="0" borderId="1" xfId="0" applyNumberFormat="1" applyFont="1" applyBorder="1" applyAlignment="1">
      <alignment horizontal="center" vertical="center" shrinkToFit="1"/>
    </xf>
    <xf numFmtId="256" fontId="11" fillId="0" borderId="1" xfId="20" applyNumberFormat="1" applyFont="1" applyFill="1" applyBorder="1" applyAlignment="1">
      <alignment horizontal="right" vertical="center" wrapText="1" shrinkToFit="1"/>
    </xf>
    <xf numFmtId="43" fontId="11" fillId="0" borderId="1" xfId="20" applyFont="1" applyFill="1" applyBorder="1" applyAlignment="1">
      <alignment horizontal="right" vertical="center" wrapText="1" shrinkToFit="1"/>
    </xf>
    <xf numFmtId="0" fontId="11" fillId="0" borderId="1" xfId="0" applyFont="1" applyBorder="1" applyAlignment="1">
      <alignment vertical="center" wrapText="1" shrinkToFit="1"/>
    </xf>
    <xf numFmtId="253" fontId="5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shrinkToFit="1"/>
    </xf>
    <xf numFmtId="0" fontId="15" fillId="0" borderId="6" xfId="921" applyFont="1" applyBorder="1" applyAlignment="1">
      <alignment horizontal="center" vertical="center" shrinkToFit="1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43" fontId="9" fillId="0" borderId="1" xfId="20" applyFont="1" applyFill="1" applyBorder="1" applyAlignment="1" applyProtection="1">
      <alignment vertical="center" wrapText="1" shrinkToFit="1"/>
    </xf>
    <xf numFmtId="43" fontId="9" fillId="0" borderId="1" xfId="20" applyFont="1" applyFill="1" applyBorder="1" applyAlignment="1" applyProtection="1">
      <alignment vertical="center" shrinkToFit="1"/>
    </xf>
    <xf numFmtId="262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254" fontId="8" fillId="0" borderId="0" xfId="2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54" fontId="5" fillId="0" borderId="1" xfId="0" applyNumberFormat="1" applyFont="1" applyBorder="1" applyAlignment="1">
      <alignment horizontal="right" vertical="center"/>
    </xf>
    <xf numFmtId="262" fontId="5" fillId="0" borderId="1" xfId="0" applyNumberFormat="1" applyFont="1" applyBorder="1" applyAlignment="1">
      <alignment vertical="center"/>
    </xf>
    <xf numFmtId="262" fontId="5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263" fontId="5" fillId="0" borderId="1" xfId="0" applyNumberFormat="1" applyFont="1" applyBorder="1" applyAlignment="1" applyProtection="1">
      <alignment vertical="center"/>
      <protection locked="0"/>
    </xf>
    <xf numFmtId="262" fontId="5" fillId="0" borderId="1" xfId="0" applyNumberFormat="1" applyFont="1" applyBorder="1" applyAlignment="1" applyProtection="1">
      <alignment vertical="center"/>
      <protection locked="0"/>
    </xf>
    <xf numFmtId="254" fontId="5" fillId="0" borderId="1" xfId="20" applyNumberFormat="1" applyFont="1" applyBorder="1" applyAlignment="1">
      <alignment horizontal="right" vertical="center" wrapText="1"/>
    </xf>
    <xf numFmtId="43" fontId="4" fillId="0" borderId="1" xfId="20" applyFont="1" applyBorder="1" applyAlignment="1">
      <alignment horizontal="right" vertical="center" wrapText="1"/>
    </xf>
    <xf numFmtId="262" fontId="4" fillId="0" borderId="1" xfId="0" applyNumberFormat="1" applyFont="1" applyBorder="1" applyAlignment="1" applyProtection="1">
      <alignment vertical="center"/>
      <protection locked="0"/>
    </xf>
    <xf numFmtId="25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254" fontId="8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54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64" fontId="17" fillId="0" borderId="1" xfId="0" applyNumberFormat="1" applyFont="1" applyBorder="1" applyAlignment="1">
      <alignment horizontal="left" vertical="center"/>
    </xf>
    <xf numFmtId="264" fontId="17" fillId="0" borderId="6" xfId="0" applyNumberFormat="1" applyFont="1" applyBorder="1" applyAlignment="1">
      <alignment horizontal="left" vertical="center"/>
    </xf>
    <xf numFmtId="265" fontId="17" fillId="0" borderId="6" xfId="0" applyNumberFormat="1" applyFont="1" applyBorder="1" applyAlignment="1">
      <alignment horizontal="center" vertical="center"/>
    </xf>
    <xf numFmtId="254" fontId="18" fillId="0" borderId="1" xfId="20" applyNumberFormat="1" applyFont="1" applyFill="1" applyBorder="1" applyAlignment="1">
      <alignment horizontal="right" vertical="center"/>
    </xf>
    <xf numFmtId="254" fontId="18" fillId="0" borderId="1" xfId="0" applyNumberFormat="1" applyFont="1" applyBorder="1" applyAlignment="1">
      <alignment horizontal="right" vertical="center"/>
    </xf>
    <xf numFmtId="254" fontId="17" fillId="0" borderId="1" xfId="20" applyNumberFormat="1" applyFont="1" applyFill="1" applyBorder="1" applyAlignment="1">
      <alignment horizontal="right" vertical="center"/>
    </xf>
    <xf numFmtId="254" fontId="17" fillId="0" borderId="1" xfId="0" applyNumberFormat="1" applyFont="1" applyBorder="1" applyAlignment="1">
      <alignment horizontal="right" vertical="center"/>
    </xf>
    <xf numFmtId="253" fontId="17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18" fillId="0" borderId="1" xfId="2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49" fontId="5" fillId="0" borderId="1" xfId="0" applyNumberFormat="1" applyFont="1" applyBorder="1" applyAlignment="1">
      <alignment vertical="center" shrinkToFit="1"/>
    </xf>
    <xf numFmtId="258" fontId="5" fillId="0" borderId="1" xfId="0" applyNumberFormat="1" applyFont="1" applyBorder="1" applyAlignment="1">
      <alignment horizontal="right" vertical="center" shrinkToFit="1"/>
    </xf>
    <xf numFmtId="31" fontId="19" fillId="0" borderId="1" xfId="0" applyNumberFormat="1" applyFont="1" applyBorder="1" applyAlignment="1">
      <alignment horizontal="right" vertical="center" wrapText="1"/>
    </xf>
    <xf numFmtId="43" fontId="5" fillId="0" borderId="1" xfId="20" applyFont="1" applyBorder="1" applyAlignment="1">
      <alignment horizontal="right" vertical="center" wrapText="1"/>
    </xf>
    <xf numFmtId="252" fontId="20" fillId="0" borderId="0" xfId="0" applyNumberFormat="1" applyFont="1" applyAlignment="1">
      <alignment vertical="center"/>
    </xf>
    <xf numFmtId="252" fontId="7" fillId="0" borderId="0" xfId="0" applyNumberFormat="1" applyFont="1" applyAlignment="1">
      <alignment vertical="center"/>
    </xf>
    <xf numFmtId="252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3" fontId="5" fillId="0" borderId="0" xfId="20" applyFont="1" applyAlignment="1">
      <alignment vertical="center"/>
    </xf>
    <xf numFmtId="43" fontId="4" fillId="0" borderId="0" xfId="20" applyFont="1" applyAlignment="1">
      <alignment horizontal="right" vertical="center"/>
    </xf>
    <xf numFmtId="43" fontId="4" fillId="0" borderId="1" xfId="20" applyFont="1" applyBorder="1" applyAlignment="1">
      <alignment horizontal="center" vertical="center"/>
    </xf>
    <xf numFmtId="252" fontId="5" fillId="0" borderId="1" xfId="0" applyNumberFormat="1" applyFont="1" applyBorder="1" applyAlignment="1">
      <alignment vertical="center"/>
    </xf>
    <xf numFmtId="252" fontId="5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252" fontId="4" fillId="0" borderId="1" xfId="0" applyNumberFormat="1" applyFont="1" applyBorder="1" applyAlignment="1">
      <alignment horizontal="center" vertical="center"/>
    </xf>
    <xf numFmtId="43" fontId="4" fillId="0" borderId="1" xfId="20" applyFont="1" applyBorder="1" applyAlignment="1">
      <alignment vertical="center"/>
    </xf>
    <xf numFmtId="252" fontId="4" fillId="0" borderId="1" xfId="0" applyNumberFormat="1" applyFont="1" applyBorder="1" applyAlignment="1">
      <alignment vertical="center"/>
    </xf>
    <xf numFmtId="252" fontId="4" fillId="0" borderId="0" xfId="0" applyNumberFormat="1" applyFont="1" applyAlignment="1">
      <alignment vertical="center"/>
    </xf>
    <xf numFmtId="0" fontId="5" fillId="0" borderId="0" xfId="20" applyNumberFormat="1" applyFont="1" applyAlignment="1">
      <alignment vertical="center"/>
    </xf>
    <xf numFmtId="252" fontId="4" fillId="0" borderId="0" xfId="0" applyNumberFormat="1" applyFont="1" applyAlignment="1">
      <alignment horizontal="right" vertical="center"/>
    </xf>
    <xf numFmtId="0" fontId="2" fillId="0" borderId="0" xfId="2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3" fontId="5" fillId="0" borderId="1" xfId="20" applyFont="1" applyBorder="1"/>
    <xf numFmtId="43" fontId="5" fillId="0" borderId="1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3" fontId="5" fillId="0" borderId="5" xfId="20" applyFont="1" applyBorder="1"/>
    <xf numFmtId="25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/>
    </xf>
    <xf numFmtId="43" fontId="5" fillId="0" borderId="5" xfId="20" applyFont="1" applyBorder="1" applyAlignment="1">
      <alignment vertical="center"/>
    </xf>
    <xf numFmtId="43" fontId="5" fillId="0" borderId="5" xfId="20" applyFont="1" applyBorder="1" applyAlignment="1" applyProtection="1">
      <alignment vertical="center"/>
    </xf>
    <xf numFmtId="254" fontId="4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vertical="center" wrapText="1"/>
    </xf>
    <xf numFmtId="43" fontId="3" fillId="0" borderId="2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/>
    <xf numFmtId="49" fontId="5" fillId="0" borderId="5" xfId="0" applyNumberFormat="1" applyFont="1" applyBorder="1" applyAlignment="1">
      <alignment vertical="center"/>
    </xf>
    <xf numFmtId="43" fontId="4" fillId="0" borderId="1" xfId="20" applyFont="1" applyBorder="1" applyAlignment="1" applyProtection="1">
      <alignment horizontal="right" vertical="center"/>
    </xf>
    <xf numFmtId="0" fontId="6" fillId="0" borderId="0" xfId="0" applyFont="1" applyAlignment="1">
      <alignment horizontal="left" vertical="center"/>
    </xf>
    <xf numFmtId="266" fontId="2" fillId="0" borderId="0" xfId="0" applyNumberFormat="1" applyFont="1" applyAlignment="1">
      <alignment horizontal="center" vertical="center"/>
    </xf>
    <xf numFmtId="266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266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266" fontId="5" fillId="0" borderId="1" xfId="0" applyNumberFormat="1" applyFont="1" applyBorder="1" applyAlignment="1">
      <alignment horizontal="center" vertical="center"/>
    </xf>
    <xf numFmtId="266" fontId="5" fillId="0" borderId="5" xfId="0" applyNumberFormat="1" applyFont="1" applyBorder="1" applyAlignment="1">
      <alignment horizontal="center" vertical="center"/>
    </xf>
    <xf numFmtId="266" fontId="5" fillId="0" borderId="5" xfId="0" applyNumberFormat="1" applyFont="1" applyBorder="1" applyAlignment="1">
      <alignment horizontal="center" vertical="center" wrapText="1"/>
    </xf>
    <xf numFmtId="266" fontId="4" fillId="0" borderId="1" xfId="0" applyNumberFormat="1" applyFont="1" applyBorder="1" applyAlignment="1">
      <alignment horizontal="center" vertical="center" wrapText="1"/>
    </xf>
    <xf numFmtId="266" fontId="4" fillId="0" borderId="0" xfId="0" applyNumberFormat="1" applyFont="1" applyAlignment="1">
      <alignment horizontal="left" vertical="center"/>
    </xf>
    <xf numFmtId="266" fontId="5" fillId="0" borderId="0" xfId="0" applyNumberFormat="1" applyFont="1" applyAlignment="1">
      <alignment horizontal="center" vertical="center" wrapText="1"/>
    </xf>
    <xf numFmtId="266" fontId="5" fillId="0" borderId="0" xfId="0" applyNumberFormat="1" applyFont="1" applyAlignment="1">
      <alignment horizontal="center" vertical="center"/>
    </xf>
    <xf numFmtId="43" fontId="5" fillId="0" borderId="1" xfId="20" applyFont="1" applyBorder="1" applyAlignment="1">
      <alignment horizontal="right" vertical="center"/>
    </xf>
    <xf numFmtId="43" fontId="5" fillId="0" borderId="1" xfId="20" applyFont="1" applyFill="1" applyBorder="1" applyAlignment="1">
      <alignment horizontal="right" vertical="center"/>
    </xf>
    <xf numFmtId="43" fontId="5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 shrinkToFit="1"/>
    </xf>
    <xf numFmtId="43" fontId="5" fillId="0" borderId="1" xfId="20" applyFont="1" applyFill="1" applyBorder="1" applyAlignment="1">
      <alignment horizontal="right" vertical="center" shrinkToFit="1"/>
    </xf>
    <xf numFmtId="49" fontId="17" fillId="0" borderId="1" xfId="0" applyNumberFormat="1" applyFont="1" applyBorder="1" applyAlignment="1">
      <alignment horizontal="center" vertical="center"/>
    </xf>
    <xf numFmtId="43" fontId="17" fillId="0" borderId="1" xfId="20" applyFont="1" applyFill="1" applyBorder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 shrinkToFit="1"/>
    </xf>
    <xf numFmtId="254" fontId="5" fillId="0" borderId="1" xfId="20" applyNumberFormat="1" applyFont="1" applyFill="1" applyBorder="1" applyAlignment="1" applyProtection="1">
      <alignment horizontal="right" vertical="center" shrinkToFit="1"/>
    </xf>
    <xf numFmtId="43" fontId="4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43" fontId="17" fillId="0" borderId="1" xfId="20" applyFont="1" applyFill="1" applyBorder="1" applyAlignment="1">
      <alignment vertical="center" shrinkToFit="1"/>
    </xf>
    <xf numFmtId="43" fontId="17" fillId="0" borderId="1" xfId="20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254" fontId="5" fillId="0" borderId="1" xfId="0" applyNumberFormat="1" applyFont="1" applyBorder="1" applyAlignment="1">
      <alignment horizontal="right" vertical="center" shrinkToFit="1"/>
    </xf>
    <xf numFmtId="43" fontId="17" fillId="0" borderId="1" xfId="20" applyFont="1" applyFill="1" applyBorder="1" applyAlignment="1" applyProtection="1">
      <alignment vertical="center" shrinkToFit="1"/>
    </xf>
    <xf numFmtId="43" fontId="4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left" vertical="center" wrapText="1" shrinkToFit="1"/>
    </xf>
    <xf numFmtId="261" fontId="5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267" fontId="5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vertical="center" shrinkToFit="1"/>
    </xf>
    <xf numFmtId="43" fontId="5" fillId="0" borderId="1" xfId="0" applyNumberFormat="1" applyFont="1" applyBorder="1" applyAlignment="1">
      <alignment horizontal="right" vertical="center"/>
    </xf>
    <xf numFmtId="252" fontId="5" fillId="0" borderId="1" xfId="0" applyNumberFormat="1" applyFont="1" applyBorder="1" applyAlignment="1">
      <alignment vertical="center" shrinkToFit="1"/>
    </xf>
    <xf numFmtId="0" fontId="5" fillId="0" borderId="6" xfId="0" applyFont="1" applyBorder="1" applyAlignment="1">
      <alignment vertical="center" wrapText="1"/>
    </xf>
    <xf numFmtId="43" fontId="5" fillId="0" borderId="1" xfId="20" applyFont="1" applyFill="1" applyBorder="1" applyAlignment="1" applyProtection="1">
      <alignment vertical="center" shrinkToFit="1"/>
    </xf>
    <xf numFmtId="43" fontId="5" fillId="0" borderId="1" xfId="0" applyNumberFormat="1" applyFont="1" applyBorder="1" applyAlignment="1">
      <alignment horizontal="right" vertical="center" shrinkToFit="1"/>
    </xf>
    <xf numFmtId="254" fontId="4" fillId="0" borderId="1" xfId="0" applyNumberFormat="1" applyFont="1" applyBorder="1" applyAlignment="1">
      <alignment horizontal="right" vertical="center" shrinkToFit="1"/>
    </xf>
    <xf numFmtId="43" fontId="4" fillId="0" borderId="1" xfId="20" applyFont="1" applyFill="1" applyBorder="1" applyAlignment="1">
      <alignment horizontal="right" vertical="center" shrinkToFit="1"/>
    </xf>
    <xf numFmtId="43" fontId="5" fillId="0" borderId="0" xfId="20" applyFont="1" applyFill="1" applyBorder="1" applyAlignment="1">
      <alignment horizontal="right" vertical="center" shrinkToFit="1"/>
    </xf>
    <xf numFmtId="43" fontId="5" fillId="0" borderId="0" xfId="20" applyFont="1" applyFill="1" applyBorder="1" applyAlignment="1">
      <alignment vertical="center" shrinkToFit="1"/>
    </xf>
    <xf numFmtId="2" fontId="5" fillId="0" borderId="0" xfId="0" applyNumberFormat="1" applyFont="1" applyAlignment="1">
      <alignment vertical="center" wrapText="1"/>
    </xf>
    <xf numFmtId="49" fontId="5" fillId="0" borderId="8" xfId="0" applyNumberFormat="1" applyFont="1" applyBorder="1" applyAlignment="1">
      <alignment vertical="center" wrapText="1"/>
    </xf>
    <xf numFmtId="251" fontId="8" fillId="0" borderId="0" xfId="111" applyNumberFormat="1" applyFont="1" applyAlignment="1">
      <alignment vertical="center"/>
    </xf>
    <xf numFmtId="0" fontId="5" fillId="0" borderId="1" xfId="1001" applyFont="1" applyBorder="1" applyAlignment="1">
      <alignment horizontal="left" vertical="center"/>
    </xf>
    <xf numFmtId="49" fontId="5" fillId="0" borderId="0" xfId="111" applyNumberFormat="1" applyFont="1" applyAlignment="1">
      <alignment vertical="center"/>
    </xf>
    <xf numFmtId="43" fontId="3" fillId="0" borderId="0" xfId="0" applyNumberFormat="1" applyFont="1" applyAlignment="1">
      <alignment horizontal="left" vertical="center"/>
    </xf>
    <xf numFmtId="252" fontId="4" fillId="0" borderId="1" xfId="111" applyNumberFormat="1" applyFont="1" applyBorder="1" applyAlignment="1">
      <alignment horizontal="center" vertical="center"/>
    </xf>
    <xf numFmtId="43" fontId="5" fillId="0" borderId="1" xfId="1251" applyFont="1" applyFill="1" applyBorder="1" applyAlignment="1">
      <alignment horizontal="left" vertical="center"/>
    </xf>
    <xf numFmtId="43" fontId="5" fillId="0" borderId="1" xfId="1251" applyFont="1" applyFill="1" applyBorder="1" applyAlignment="1">
      <alignment horizontal="right" vertical="center"/>
    </xf>
    <xf numFmtId="268" fontId="5" fillId="0" borderId="0" xfId="111" applyNumberFormat="1" applyFont="1" applyAlignment="1">
      <alignment vertical="center"/>
    </xf>
    <xf numFmtId="43" fontId="5" fillId="0" borderId="0" xfId="857" applyFont="1" applyFill="1" applyAlignment="1">
      <alignment vertical="center"/>
    </xf>
    <xf numFmtId="0" fontId="1" fillId="0" borderId="0" xfId="111" applyFont="1" applyAlignment="1">
      <alignment vertical="center" wrapText="1"/>
    </xf>
    <xf numFmtId="251" fontId="5" fillId="0" borderId="0" xfId="111" applyNumberFormat="1" applyFont="1" applyAlignment="1">
      <alignment horizontal="center" vertical="center"/>
    </xf>
    <xf numFmtId="0" fontId="5" fillId="0" borderId="1" xfId="111" applyFont="1" applyBorder="1" applyAlignment="1">
      <alignment horizontal="left" vertical="center" shrinkToFit="1"/>
    </xf>
    <xf numFmtId="43" fontId="4" fillId="0" borderId="0" xfId="0" applyNumberFormat="1" applyFont="1" applyAlignment="1">
      <alignment horizontal="left" vertical="center"/>
    </xf>
    <xf numFmtId="49" fontId="4" fillId="0" borderId="1" xfId="111" applyNumberFormat="1" applyFont="1" applyBorder="1" applyAlignment="1">
      <alignment horizontal="center" vertical="center"/>
    </xf>
    <xf numFmtId="49" fontId="3" fillId="0" borderId="1" xfId="111" applyNumberFormat="1" applyFont="1" applyBorder="1" applyAlignment="1">
      <alignment horizontal="center" vertical="center"/>
    </xf>
    <xf numFmtId="49" fontId="5" fillId="0" borderId="1" xfId="111" applyNumberFormat="1" applyFont="1" applyBorder="1" applyAlignment="1">
      <alignment horizontal="center" vertical="center"/>
    </xf>
    <xf numFmtId="49" fontId="5" fillId="2" borderId="1" xfId="111" applyNumberFormat="1" applyFont="1" applyFill="1" applyBorder="1" applyAlignment="1">
      <alignment horizontal="left" vertical="center"/>
    </xf>
    <xf numFmtId="49" fontId="5" fillId="0" borderId="1" xfId="111" applyNumberFormat="1" applyFont="1" applyBorder="1" applyAlignment="1">
      <alignment horizontal="left" vertical="center"/>
    </xf>
    <xf numFmtId="0" fontId="11" fillId="0" borderId="1" xfId="22" applyFont="1" applyBorder="1" applyAlignment="1" applyProtection="1">
      <alignment vertical="center"/>
    </xf>
    <xf numFmtId="0" fontId="11" fillId="0" borderId="1" xfId="111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54" fontId="5" fillId="0" borderId="0" xfId="0" applyNumberFormat="1" applyFont="1" applyAlignment="1">
      <alignment vertical="center" shrinkToFit="1"/>
    </xf>
    <xf numFmtId="254" fontId="5" fillId="0" borderId="1" xfId="0" applyNumberFormat="1" applyFont="1" applyBorder="1" applyAlignment="1">
      <alignment vertical="center" shrinkToFit="1"/>
    </xf>
    <xf numFmtId="256" fontId="5" fillId="0" borderId="4" xfId="0" applyNumberFormat="1" applyFont="1" applyBorder="1" applyAlignment="1">
      <alignment vertical="center" shrinkToFit="1"/>
    </xf>
    <xf numFmtId="254" fontId="5" fillId="0" borderId="4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256" fontId="5" fillId="0" borderId="4" xfId="11" applyNumberFormat="1" applyFont="1" applyBorder="1" applyAlignment="1">
      <alignment vertical="center" shrinkToFit="1"/>
    </xf>
    <xf numFmtId="262" fontId="5" fillId="0" borderId="1" xfId="0" applyNumberFormat="1" applyFont="1" applyBorder="1" applyAlignment="1" applyProtection="1">
      <alignment vertical="center" shrinkToFit="1"/>
      <protection locked="0"/>
    </xf>
    <xf numFmtId="262" fontId="5" fillId="0" borderId="4" xfId="0" applyNumberFormat="1" applyFont="1" applyBorder="1" applyAlignment="1" applyProtection="1">
      <alignment vertical="center" shrinkToFit="1"/>
      <protection locked="0"/>
    </xf>
    <xf numFmtId="0" fontId="25" fillId="0" borderId="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43" fontId="4" fillId="0" borderId="1" xfId="20" applyFont="1" applyBorder="1" applyAlignment="1" applyProtection="1">
      <alignment horizontal="right" vertical="center" shrinkToFit="1"/>
    </xf>
    <xf numFmtId="0" fontId="4" fillId="0" borderId="1" xfId="0" applyFont="1" applyBorder="1" applyAlignment="1">
      <alignment vertical="center"/>
    </xf>
    <xf numFmtId="49" fontId="17" fillId="0" borderId="5" xfId="0" applyNumberFormat="1" applyFont="1" applyBorder="1" applyAlignment="1" applyProtection="1">
      <alignment horizontal="left" vertical="center"/>
      <protection locked="0"/>
    </xf>
    <xf numFmtId="254" fontId="5" fillId="0" borderId="1" xfId="0" applyNumberFormat="1" applyFont="1" applyBorder="1" applyAlignment="1">
      <alignment vertical="center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vertical="center"/>
      <protection locked="0"/>
    </xf>
    <xf numFmtId="262" fontId="17" fillId="0" borderId="1" xfId="0" applyNumberFormat="1" applyFont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/>
    </xf>
    <xf numFmtId="43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3" fillId="0" borderId="2" xfId="0" applyNumberFormat="1" applyFont="1" applyBorder="1" applyAlignment="1">
      <alignment horizontal="right" vertic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vertical="center" wrapText="1"/>
    </xf>
    <xf numFmtId="43" fontId="3" fillId="0" borderId="6" xfId="20" applyFont="1" applyBorder="1" applyAlignment="1">
      <alignment horizontal="centerContinuous" vertical="center" wrapText="1"/>
    </xf>
    <xf numFmtId="1" fontId="3" fillId="0" borderId="6" xfId="0" applyNumberFormat="1" applyFont="1" applyBorder="1" applyAlignment="1">
      <alignment horizontal="centerContinuous" vertical="center" wrapText="1"/>
    </xf>
    <xf numFmtId="49" fontId="5" fillId="0" borderId="1" xfId="0" applyNumberFormat="1" applyFont="1" applyBorder="1" applyAlignment="1">
      <alignment vertical="center"/>
    </xf>
    <xf numFmtId="43" fontId="5" fillId="0" borderId="1" xfId="20" applyFont="1" applyBorder="1" applyAlignment="1">
      <alignment horizontal="right" vertical="center" shrinkToFit="1"/>
    </xf>
    <xf numFmtId="43" fontId="17" fillId="0" borderId="6" xfId="20" applyFont="1" applyBorder="1" applyAlignment="1" applyProtection="1">
      <alignment horizontal="right" vertical="center"/>
    </xf>
    <xf numFmtId="43" fontId="17" fillId="0" borderId="1" xfId="20" applyFont="1" applyBorder="1" applyAlignment="1" applyProtection="1">
      <alignment vertical="center"/>
    </xf>
    <xf numFmtId="0" fontId="5" fillId="0" borderId="4" xfId="0" applyFont="1" applyBorder="1" applyAlignment="1">
      <alignment horizontal="left" vertical="center"/>
    </xf>
    <xf numFmtId="43" fontId="4" fillId="0" borderId="1" xfId="20" applyFont="1" applyBorder="1" applyAlignment="1">
      <alignment horizontal="right" vertical="center" shrinkToFit="1"/>
    </xf>
    <xf numFmtId="43" fontId="26" fillId="0" borderId="1" xfId="20" applyFont="1" applyBorder="1" applyAlignment="1" applyProtection="1">
      <alignment vertical="center"/>
    </xf>
    <xf numFmtId="43" fontId="5" fillId="0" borderId="1" xfId="20" applyFont="1" applyBorder="1" applyAlignment="1">
      <alignment vertical="center" shrinkToFit="1"/>
    </xf>
    <xf numFmtId="43" fontId="26" fillId="0" borderId="6" xfId="20" applyFont="1" applyBorder="1" applyAlignment="1" applyProtection="1">
      <alignment horizontal="right" vertical="center"/>
    </xf>
    <xf numFmtId="43" fontId="17" fillId="0" borderId="0" xfId="20" applyFont="1" applyAlignment="1">
      <alignment vertical="center"/>
    </xf>
    <xf numFmtId="0" fontId="17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shrinkToFit="1"/>
    </xf>
    <xf numFmtId="14" fontId="2" fillId="0" borderId="0" xfId="0" applyNumberFormat="1" applyFont="1" applyAlignment="1">
      <alignment horizontal="left" vertical="center" shrinkToFit="1"/>
    </xf>
    <xf numFmtId="43" fontId="2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43" fontId="27" fillId="0" borderId="0" xfId="0" applyNumberFormat="1" applyFont="1" applyAlignment="1">
      <alignment vertical="center"/>
    </xf>
    <xf numFmtId="269" fontId="4" fillId="0" borderId="3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shrinkToFit="1"/>
    </xf>
    <xf numFmtId="0" fontId="17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vertical="center" wrapText="1" shrinkToFit="1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right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vertical="center"/>
      <protection locked="0"/>
    </xf>
    <xf numFmtId="14" fontId="5" fillId="0" borderId="1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269" fontId="3" fillId="0" borderId="6" xfId="0" applyNumberFormat="1" applyFont="1" applyBorder="1" applyAlignment="1">
      <alignment horizontal="centerContinuous" vertical="center" wrapText="1"/>
    </xf>
    <xf numFmtId="0" fontId="24" fillId="0" borderId="4" xfId="0" applyFont="1" applyBorder="1" applyAlignment="1">
      <alignment horizontal="centerContinuous" vertical="center"/>
    </xf>
    <xf numFmtId="269" fontId="4" fillId="0" borderId="6" xfId="0" applyNumberFormat="1" applyFont="1" applyBorder="1" applyAlignment="1">
      <alignment horizontal="centerContinuous" vertical="center" wrapText="1"/>
    </xf>
    <xf numFmtId="269" fontId="4" fillId="0" borderId="7" xfId="0" applyNumberFormat="1" applyFont="1" applyBorder="1" applyAlignment="1">
      <alignment horizontal="centerContinuous" vertical="center" wrapText="1"/>
    </xf>
    <xf numFmtId="269" fontId="4" fillId="0" borderId="4" xfId="0" applyNumberFormat="1" applyFont="1" applyBorder="1" applyAlignment="1">
      <alignment horizontal="centerContinuous" vertical="center" wrapText="1"/>
    </xf>
    <xf numFmtId="43" fontId="5" fillId="0" borderId="1" xfId="20" applyFont="1" applyBorder="1" applyAlignment="1" applyProtection="1">
      <alignment horizontal="right" vertical="center" shrinkToFit="1"/>
    </xf>
    <xf numFmtId="14" fontId="5" fillId="0" borderId="1" xfId="0" applyNumberFormat="1" applyFont="1" applyBorder="1" applyAlignment="1">
      <alignment horizontal="left" vertical="center" shrinkToFit="1"/>
    </xf>
    <xf numFmtId="41" fontId="5" fillId="0" borderId="1" xfId="0" applyNumberFormat="1" applyFont="1" applyBorder="1" applyAlignment="1">
      <alignment horizontal="right" vertical="center" shrinkToFit="1"/>
    </xf>
    <xf numFmtId="14" fontId="17" fillId="0" borderId="1" xfId="0" applyNumberFormat="1" applyFont="1" applyBorder="1" applyAlignment="1">
      <alignment horizontal="left" vertical="center" shrinkToFit="1"/>
    </xf>
    <xf numFmtId="43" fontId="4" fillId="0" borderId="1" xfId="20" applyFont="1" applyBorder="1" applyAlignment="1" applyProtection="1">
      <alignment horizontal="center" vertical="center" shrinkToFit="1"/>
    </xf>
    <xf numFmtId="43" fontId="17" fillId="0" borderId="5" xfId="0" applyNumberFormat="1" applyFont="1" applyBorder="1" applyAlignment="1">
      <alignment horizontal="center" vertical="center" wrapText="1"/>
    </xf>
    <xf numFmtId="43" fontId="26" fillId="0" borderId="1" xfId="20" applyFont="1" applyBorder="1" applyAlignment="1">
      <alignment horizontal="center" vertical="center" shrinkToFit="1"/>
    </xf>
    <xf numFmtId="14" fontId="5" fillId="0" borderId="1" xfId="0" applyNumberFormat="1" applyFont="1" applyBorder="1" applyAlignment="1" applyProtection="1">
      <alignment horizontal="left" vertical="center" shrinkToFit="1"/>
      <protection locked="0"/>
    </xf>
    <xf numFmtId="43" fontId="4" fillId="0" borderId="1" xfId="20" applyFont="1" applyBorder="1" applyAlignment="1" applyProtection="1">
      <alignment vertical="center" shrinkToFit="1"/>
    </xf>
    <xf numFmtId="14" fontId="5" fillId="0" borderId="0" xfId="0" applyNumberFormat="1" applyFont="1" applyAlignment="1">
      <alignment horizontal="left" vertical="center" shrinkToFit="1"/>
    </xf>
    <xf numFmtId="269" fontId="3" fillId="0" borderId="0" xfId="0" applyNumberFormat="1" applyFont="1" applyAlignment="1">
      <alignment horizontal="centerContinuous" vertical="center" wrapText="1"/>
    </xf>
    <xf numFmtId="0" fontId="24" fillId="0" borderId="0" xfId="0" applyFont="1" applyAlignment="1">
      <alignment horizontal="centerContinuous" vertical="center"/>
    </xf>
    <xf numFmtId="269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269" fontId="4" fillId="0" borderId="1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14" fontId="5" fillId="0" borderId="1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vertical="center" wrapText="1" shrinkToFit="1"/>
    </xf>
    <xf numFmtId="0" fontId="19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horizontal="right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Continuous" vertical="center" wrapText="1"/>
    </xf>
    <xf numFmtId="252" fontId="5" fillId="0" borderId="1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43" fontId="5" fillId="0" borderId="5" xfId="20" applyFont="1" applyBorder="1" applyAlignment="1">
      <alignment horizontal="right" vertical="center" shrinkToFit="1"/>
    </xf>
    <xf numFmtId="254" fontId="5" fillId="0" borderId="5" xfId="0" applyNumberFormat="1" applyFont="1" applyBorder="1" applyAlignment="1">
      <alignment horizontal="right" vertical="center" shrinkToFit="1"/>
    </xf>
    <xf numFmtId="267" fontId="5" fillId="0" borderId="5" xfId="0" applyNumberFormat="1" applyFont="1" applyBorder="1" applyAlignment="1">
      <alignment horizontal="right" vertical="center" shrinkToFit="1"/>
    </xf>
    <xf numFmtId="43" fontId="4" fillId="0" borderId="5" xfId="20" applyFont="1" applyFill="1" applyBorder="1" applyAlignment="1">
      <alignment horizontal="right" vertical="center" shrinkToFit="1"/>
    </xf>
    <xf numFmtId="43" fontId="5" fillId="0" borderId="5" xfId="20" applyFont="1" applyFill="1" applyBorder="1" applyAlignment="1">
      <alignment horizontal="right" vertical="center" shrinkToFit="1"/>
    </xf>
    <xf numFmtId="269" fontId="3" fillId="2" borderId="0" xfId="0" applyNumberFormat="1" applyFont="1" applyFill="1" applyAlignment="1">
      <alignment horizontal="centerContinuous" vertical="center" wrapText="1"/>
    </xf>
    <xf numFmtId="269" fontId="4" fillId="2" borderId="0" xfId="0" applyNumberFormat="1" applyFont="1" applyFill="1" applyAlignment="1">
      <alignment horizontal="center" vertical="center" wrapText="1"/>
    </xf>
    <xf numFmtId="43" fontId="5" fillId="2" borderId="0" xfId="20" applyFont="1" applyFill="1" applyBorder="1" applyAlignment="1">
      <alignment horizontal="right" vertical="center" shrinkToFit="1"/>
    </xf>
    <xf numFmtId="0" fontId="19" fillId="0" borderId="1" xfId="0" applyFont="1" applyBorder="1" applyAlignment="1">
      <alignment vertical="center" wrapText="1" shrinkToFit="1"/>
    </xf>
    <xf numFmtId="0" fontId="19" fillId="0" borderId="1" xfId="0" applyFont="1" applyBorder="1" applyAlignment="1">
      <alignment vertical="center" shrinkToFit="1"/>
    </xf>
    <xf numFmtId="0" fontId="19" fillId="0" borderId="5" xfId="0" applyFont="1" applyBorder="1" applyAlignment="1">
      <alignment vertical="center" shrinkToFit="1"/>
    </xf>
    <xf numFmtId="0" fontId="24" fillId="2" borderId="0" xfId="0" applyFont="1" applyFill="1" applyAlignment="1">
      <alignment horizontal="centerContinuous" vertical="center"/>
    </xf>
    <xf numFmtId="0" fontId="24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 shrinkToFit="1"/>
    </xf>
    <xf numFmtId="0" fontId="29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Continuous" vertical="center"/>
    </xf>
    <xf numFmtId="267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8" fillId="0" borderId="1" xfId="0" applyFont="1" applyBorder="1" applyAlignment="1">
      <alignment horizontal="left" vertical="center" wrapText="1"/>
    </xf>
    <xf numFmtId="43" fontId="5" fillId="0" borderId="0" xfId="20" applyFont="1" applyBorder="1" applyAlignment="1">
      <alignment horizontal="right" vertical="center" shrinkToFit="1"/>
    </xf>
    <xf numFmtId="43" fontId="5" fillId="0" borderId="0" xfId="2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 shrinkToFit="1"/>
    </xf>
    <xf numFmtId="14" fontId="4" fillId="0" borderId="1" xfId="0" applyNumberFormat="1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 shrinkToFit="1"/>
    </xf>
    <xf numFmtId="0" fontId="26" fillId="0" borderId="1" xfId="0" applyFont="1" applyBorder="1" applyAlignment="1">
      <alignment vertical="center" shrinkToFit="1"/>
    </xf>
    <xf numFmtId="0" fontId="26" fillId="0" borderId="1" xfId="0" applyFont="1" applyBorder="1" applyAlignment="1">
      <alignment horizontal="right" vertical="center" shrinkToFit="1"/>
    </xf>
    <xf numFmtId="14" fontId="26" fillId="0" borderId="1" xfId="0" applyNumberFormat="1" applyFont="1" applyBorder="1" applyAlignment="1">
      <alignment horizontal="center" vertical="center" shrinkToFit="1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Border="1" applyAlignment="1" applyProtection="1">
      <alignment vertical="center" wrapText="1" shrinkToFit="1"/>
      <protection locked="0"/>
    </xf>
    <xf numFmtId="49" fontId="4" fillId="0" borderId="1" xfId="0" applyNumberFormat="1" applyFont="1" applyBorder="1" applyAlignment="1" applyProtection="1">
      <alignment vertical="center" shrinkToFit="1"/>
      <protection locked="0"/>
    </xf>
    <xf numFmtId="14" fontId="4" fillId="0" borderId="1" xfId="0" applyNumberFormat="1" applyFont="1" applyBorder="1" applyAlignment="1" applyProtection="1">
      <alignment horizontal="center" vertical="center" shrinkToFit="1"/>
      <protection locked="0"/>
    </xf>
    <xf numFmtId="43" fontId="4" fillId="0" borderId="1" xfId="20" applyFont="1" applyFill="1" applyBorder="1" applyAlignment="1" applyProtection="1">
      <alignment horizontal="right" vertical="center" shrinkToFit="1"/>
    </xf>
    <xf numFmtId="252" fontId="4" fillId="0" borderId="1" xfId="20" applyNumberFormat="1" applyFont="1" applyFill="1" applyBorder="1" applyAlignment="1" applyProtection="1">
      <alignment horizontal="center" vertical="center" shrinkToFit="1"/>
    </xf>
    <xf numFmtId="43" fontId="26" fillId="0" borderId="1" xfId="20" applyFont="1" applyFill="1" applyBorder="1" applyAlignment="1">
      <alignment horizontal="right" vertical="center" shrinkToFit="1"/>
    </xf>
    <xf numFmtId="1" fontId="26" fillId="0" borderId="1" xfId="0" applyNumberFormat="1" applyFont="1" applyBorder="1" applyAlignment="1">
      <alignment horizontal="right" vertical="center" shrinkToFit="1"/>
    </xf>
    <xf numFmtId="2" fontId="26" fillId="0" borderId="1" xfId="0" applyNumberFormat="1" applyFont="1" applyBorder="1" applyAlignment="1">
      <alignment horizontal="right" vertical="center" shrinkToFit="1"/>
    </xf>
    <xf numFmtId="256" fontId="5" fillId="0" borderId="0" xfId="0" applyNumberFormat="1" applyFont="1" applyAlignment="1">
      <alignment vertical="center"/>
    </xf>
    <xf numFmtId="270" fontId="5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 shrinkToFit="1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2" fontId="5" fillId="0" borderId="1" xfId="576" applyNumberFormat="1" applyFont="1" applyBorder="1" applyAlignment="1" applyProtection="1">
      <alignment horizontal="right" vertical="center" shrinkToFit="1"/>
      <protection hidden="1"/>
    </xf>
    <xf numFmtId="49" fontId="5" fillId="0" borderId="1" xfId="0" applyNumberFormat="1" applyFont="1" applyBorder="1" applyAlignment="1">
      <alignment horizontal="right" vertical="center" shrinkToFit="1"/>
    </xf>
    <xf numFmtId="0" fontId="5" fillId="0" borderId="1" xfId="576" applyFont="1" applyBorder="1" applyAlignment="1" applyProtection="1">
      <alignment horizontal="right" vertical="center" shrinkToFit="1"/>
      <protection hidden="1"/>
    </xf>
    <xf numFmtId="0" fontId="5" fillId="0" borderId="0" xfId="0" applyFont="1" applyAlignment="1">
      <alignment horizontal="right" vertical="center"/>
    </xf>
    <xf numFmtId="0" fontId="26" fillId="0" borderId="9" xfId="0" applyFont="1" applyBorder="1" applyAlignment="1">
      <alignment horizontal="center" vertical="center" wrapText="1"/>
    </xf>
    <xf numFmtId="43" fontId="31" fillId="0" borderId="6" xfId="20" applyFont="1" applyBorder="1" applyAlignment="1">
      <alignment horizontal="centerContinuous" vertical="center" wrapText="1"/>
    </xf>
    <xf numFmtId="43" fontId="31" fillId="0" borderId="4" xfId="20" applyFont="1" applyBorder="1" applyAlignment="1">
      <alignment horizontal="centerContinuous" vertical="center" wrapText="1"/>
    </xf>
    <xf numFmtId="43" fontId="31" fillId="0" borderId="1" xfId="20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shrinkToFit="1"/>
    </xf>
    <xf numFmtId="43" fontId="5" fillId="0" borderId="1" xfId="0" applyNumberFormat="1" applyFont="1" applyBorder="1" applyAlignment="1">
      <alignment horizontal="center" vertical="center" shrinkToFit="1"/>
    </xf>
    <xf numFmtId="43" fontId="5" fillId="2" borderId="1" xfId="0" applyNumberFormat="1" applyFont="1" applyFill="1" applyBorder="1" applyAlignment="1">
      <alignment horizontal="right" vertical="center" shrinkToFit="1"/>
    </xf>
    <xf numFmtId="0" fontId="26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vertical="center" shrinkToFit="1"/>
    </xf>
    <xf numFmtId="43" fontId="31" fillId="0" borderId="0" xfId="20" applyFont="1" applyBorder="1" applyAlignment="1">
      <alignment horizontal="centerContinuous" vertical="center" wrapText="1"/>
    </xf>
    <xf numFmtId="43" fontId="31" fillId="0" borderId="0" xfId="20" applyFont="1" applyBorder="1" applyAlignment="1">
      <alignment horizontal="center" vertical="center" wrapText="1"/>
    </xf>
    <xf numFmtId="0" fontId="3" fillId="0" borderId="0" xfId="1095" applyFont="1" applyAlignment="1">
      <alignment vertical="center"/>
    </xf>
    <xf numFmtId="0" fontId="4" fillId="0" borderId="0" xfId="1095" applyFont="1" applyAlignment="1">
      <alignment horizontal="center" vertical="center" wrapText="1"/>
    </xf>
    <xf numFmtId="0" fontId="5" fillId="0" borderId="0" xfId="1095" applyFont="1" applyAlignment="1">
      <alignment vertical="center"/>
    </xf>
    <xf numFmtId="0" fontId="5" fillId="0" borderId="0" xfId="1095" applyFont="1" applyAlignment="1">
      <alignment vertical="center" shrinkToFit="1"/>
    </xf>
    <xf numFmtId="0" fontId="4" fillId="0" borderId="0" xfId="1095" applyFont="1" applyAlignment="1">
      <alignment vertical="center" shrinkToFit="1"/>
    </xf>
    <xf numFmtId="0" fontId="2" fillId="0" borderId="0" xfId="1095" applyFont="1" applyAlignment="1">
      <alignment vertical="center"/>
    </xf>
    <xf numFmtId="0" fontId="2" fillId="0" borderId="0" xfId="123" applyFont="1" applyAlignment="1">
      <alignment horizontal="left" vertical="center"/>
    </xf>
    <xf numFmtId="0" fontId="2" fillId="0" borderId="0" xfId="123" applyFont="1" applyAlignment="1">
      <alignment vertical="center"/>
    </xf>
    <xf numFmtId="49" fontId="2" fillId="0" borderId="0" xfId="123" applyNumberFormat="1" applyFont="1" applyAlignment="1">
      <alignment vertical="center"/>
    </xf>
    <xf numFmtId="0" fontId="2" fillId="0" borderId="0" xfId="1095" applyFont="1" applyAlignment="1">
      <alignment horizontal="center" vertical="center"/>
    </xf>
    <xf numFmtId="0" fontId="8" fillId="0" borderId="0" xfId="418" applyFont="1" applyAlignment="1">
      <alignment vertical="center"/>
    </xf>
    <xf numFmtId="0" fontId="8" fillId="0" borderId="0" xfId="921" applyFont="1" applyAlignment="1">
      <alignment horizontal="center" vertical="center" wrapText="1"/>
    </xf>
    <xf numFmtId="0" fontId="4" fillId="0" borderId="1" xfId="921" applyFont="1" applyBorder="1" applyAlignment="1">
      <alignment horizontal="center" vertical="center" wrapText="1"/>
    </xf>
    <xf numFmtId="49" fontId="11" fillId="0" borderId="1" xfId="843" applyNumberFormat="1" applyFont="1" applyBorder="1" applyAlignment="1">
      <alignment vertical="center" shrinkToFit="1"/>
    </xf>
    <xf numFmtId="0" fontId="5" fillId="0" borderId="1" xfId="576" applyFont="1" applyBorder="1" applyAlignment="1" applyProtection="1">
      <alignment vertical="center" wrapText="1" shrinkToFit="1"/>
      <protection locked="0"/>
    </xf>
    <xf numFmtId="0" fontId="5" fillId="0" borderId="1" xfId="1095" applyFont="1" applyBorder="1" applyAlignment="1">
      <alignment vertical="center" shrinkToFit="1"/>
    </xf>
    <xf numFmtId="0" fontId="5" fillId="3" borderId="1" xfId="921" applyFont="1" applyFill="1" applyBorder="1" applyAlignment="1">
      <alignment horizontal="center" vertical="center" wrapText="1"/>
    </xf>
    <xf numFmtId="49" fontId="5" fillId="0" borderId="1" xfId="576" applyNumberFormat="1" applyFont="1" applyBorder="1" applyAlignment="1" applyProtection="1">
      <alignment horizontal="center" vertical="center" shrinkToFit="1"/>
      <protection locked="0"/>
    </xf>
    <xf numFmtId="0" fontId="5" fillId="0" borderId="1" xfId="576" applyFont="1" applyBorder="1" applyAlignment="1" applyProtection="1">
      <alignment horizontal="center" vertical="center" shrinkToFit="1"/>
      <protection locked="0"/>
    </xf>
    <xf numFmtId="49" fontId="5" fillId="0" borderId="1" xfId="843" applyNumberFormat="1" applyFont="1" applyBorder="1" applyAlignment="1">
      <alignment vertical="center" shrinkToFit="1"/>
    </xf>
    <xf numFmtId="0" fontId="5" fillId="0" borderId="1" xfId="576" applyFont="1" applyBorder="1" applyAlignment="1" applyProtection="1">
      <alignment vertical="center" shrinkToFit="1"/>
      <protection locked="0"/>
    </xf>
    <xf numFmtId="49" fontId="4" fillId="0" borderId="1" xfId="576" applyNumberFormat="1" applyFont="1" applyBorder="1" applyAlignment="1" applyProtection="1">
      <alignment horizontal="center" vertical="center" shrinkToFit="1"/>
      <protection locked="0"/>
    </xf>
    <xf numFmtId="0" fontId="4" fillId="0" borderId="1" xfId="1095" applyFont="1" applyBorder="1" applyAlignment="1">
      <alignment vertical="center" shrinkToFit="1"/>
    </xf>
    <xf numFmtId="0" fontId="4" fillId="0" borderId="1" xfId="576" applyFont="1" applyBorder="1" applyAlignment="1" applyProtection="1">
      <alignment vertical="center" shrinkToFit="1"/>
      <protection locked="0"/>
    </xf>
    <xf numFmtId="0" fontId="4" fillId="3" borderId="1" xfId="921" applyFont="1" applyFill="1" applyBorder="1" applyAlignment="1">
      <alignment horizontal="center" vertical="center" wrapText="1"/>
    </xf>
    <xf numFmtId="49" fontId="4" fillId="0" borderId="1" xfId="1095" applyNumberFormat="1" applyFont="1" applyBorder="1" applyAlignment="1">
      <alignment horizontal="center" vertical="center" shrinkToFit="1"/>
    </xf>
    <xf numFmtId="49" fontId="4" fillId="0" borderId="1" xfId="1095" applyNumberFormat="1" applyFont="1" applyBorder="1" applyAlignment="1">
      <alignment vertical="center" shrinkToFit="1"/>
    </xf>
    <xf numFmtId="254" fontId="4" fillId="0" borderId="1" xfId="1095" applyNumberFormat="1" applyFont="1" applyBorder="1" applyAlignment="1">
      <alignment vertical="center" shrinkToFit="1"/>
    </xf>
    <xf numFmtId="0" fontId="5" fillId="0" borderId="0" xfId="921" applyFont="1" applyAlignment="1">
      <alignment horizontal="center" vertical="center" wrapText="1"/>
    </xf>
    <xf numFmtId="0" fontId="4" fillId="0" borderId="1" xfId="123" applyFont="1" applyBorder="1" applyAlignment="1">
      <alignment horizontal="center" vertical="center"/>
    </xf>
    <xf numFmtId="271" fontId="5" fillId="3" borderId="1" xfId="921" applyNumberFormat="1" applyFont="1" applyFill="1" applyBorder="1" applyAlignment="1">
      <alignment horizontal="center" vertical="center" wrapText="1"/>
    </xf>
    <xf numFmtId="271" fontId="4" fillId="3" borderId="1" xfId="921" applyNumberFormat="1" applyFont="1" applyFill="1" applyBorder="1" applyAlignment="1">
      <alignment horizontal="center" vertical="center" wrapText="1"/>
    </xf>
    <xf numFmtId="0" fontId="33" fillId="0" borderId="1" xfId="92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49" fontId="8" fillId="0" borderId="0" xfId="418" applyNumberFormat="1" applyFont="1" applyAlignment="1">
      <alignment vertical="center"/>
    </xf>
    <xf numFmtId="57" fontId="5" fillId="0" borderId="1" xfId="576" applyNumberFormat="1" applyFont="1" applyBorder="1" applyAlignment="1" applyProtection="1">
      <alignment vertical="center" shrinkToFit="1"/>
      <protection locked="0"/>
    </xf>
    <xf numFmtId="14" fontId="5" fillId="3" borderId="1" xfId="921" applyNumberFormat="1" applyFont="1" applyFill="1" applyBorder="1" applyAlignment="1">
      <alignment horizontal="center" vertical="center" wrapText="1"/>
    </xf>
    <xf numFmtId="14" fontId="5" fillId="0" borderId="1" xfId="1090" applyNumberFormat="1" applyFont="1" applyBorder="1">
      <alignment vertical="center"/>
    </xf>
    <xf numFmtId="57" fontId="4" fillId="0" borderId="1" xfId="576" applyNumberFormat="1" applyFont="1" applyBorder="1" applyAlignment="1" applyProtection="1">
      <alignment vertical="center" shrinkToFit="1"/>
      <protection locked="0"/>
    </xf>
    <xf numFmtId="14" fontId="4" fillId="3" borderId="1" xfId="921" applyNumberFormat="1" applyFont="1" applyFill="1" applyBorder="1" applyAlignment="1">
      <alignment horizontal="center" vertical="center" wrapText="1"/>
    </xf>
    <xf numFmtId="49" fontId="5" fillId="0" borderId="0" xfId="921" applyNumberFormat="1" applyFont="1" applyAlignment="1">
      <alignment horizontal="center" vertical="center" wrapText="1"/>
    </xf>
    <xf numFmtId="0" fontId="5" fillId="0" borderId="0" xfId="1095" applyFont="1" applyAlignment="1">
      <alignment horizontal="center" vertical="center"/>
    </xf>
    <xf numFmtId="43" fontId="8" fillId="0" borderId="0" xfId="20" applyFont="1" applyFill="1" applyAlignment="1">
      <alignment vertical="center"/>
    </xf>
    <xf numFmtId="0" fontId="8" fillId="0" borderId="0" xfId="1095" applyFont="1" applyAlignment="1">
      <alignment vertical="center"/>
    </xf>
    <xf numFmtId="252" fontId="5" fillId="3" borderId="1" xfId="921" applyNumberFormat="1" applyFont="1" applyFill="1" applyBorder="1" applyAlignment="1">
      <alignment horizontal="center" vertical="center" wrapText="1"/>
    </xf>
    <xf numFmtId="49" fontId="5" fillId="3" borderId="1" xfId="921" applyNumberFormat="1" applyFont="1" applyFill="1" applyBorder="1" applyAlignment="1">
      <alignment horizontal="center" vertical="center" wrapText="1"/>
    </xf>
    <xf numFmtId="272" fontId="5" fillId="0" borderId="1" xfId="843" applyNumberFormat="1" applyFont="1" applyBorder="1" applyAlignment="1">
      <alignment vertical="center" shrinkToFit="1"/>
    </xf>
    <xf numFmtId="43" fontId="5" fillId="0" borderId="1" xfId="1095" applyNumberFormat="1" applyFont="1" applyBorder="1" applyAlignment="1">
      <alignment vertical="center" shrinkToFit="1"/>
    </xf>
    <xf numFmtId="253" fontId="5" fillId="0" borderId="1" xfId="0" applyNumberFormat="1" applyFont="1" applyBorder="1" applyAlignment="1">
      <alignment horizontal="center" vertical="center" shrinkToFit="1"/>
    </xf>
    <xf numFmtId="252" fontId="4" fillId="3" borderId="1" xfId="921" applyNumberFormat="1" applyFont="1" applyFill="1" applyBorder="1" applyAlignment="1">
      <alignment horizontal="center" vertical="center" wrapText="1"/>
    </xf>
    <xf numFmtId="49" fontId="4" fillId="3" borderId="1" xfId="921" applyNumberFormat="1" applyFont="1" applyFill="1" applyBorder="1" applyAlignment="1">
      <alignment horizontal="center" vertical="center" wrapText="1"/>
    </xf>
    <xf numFmtId="43" fontId="5" fillId="0" borderId="0" xfId="20" applyFont="1" applyFill="1" applyAlignment="1">
      <alignment vertical="center" shrinkToFit="1"/>
    </xf>
    <xf numFmtId="43" fontId="2" fillId="0" borderId="0" xfId="20" applyFont="1" applyFill="1" applyAlignment="1">
      <alignment vertical="center" shrinkToFit="1"/>
    </xf>
    <xf numFmtId="0" fontId="2" fillId="0" borderId="0" xfId="1095" applyFont="1" applyAlignment="1">
      <alignment vertical="center" shrinkToFit="1"/>
    </xf>
    <xf numFmtId="0" fontId="4" fillId="0" borderId="0" xfId="1095" applyFont="1" applyAlignment="1">
      <alignment horizontal="right" vertical="center"/>
    </xf>
    <xf numFmtId="0" fontId="3" fillId="0" borderId="0" xfId="1095" applyFont="1" applyAlignment="1">
      <alignment horizontal="right" vertical="center"/>
    </xf>
    <xf numFmtId="0" fontId="4" fillId="0" borderId="14" xfId="1095" applyFont="1" applyBorder="1" applyAlignment="1">
      <alignment vertical="center" wrapText="1"/>
    </xf>
    <xf numFmtId="0" fontId="5" fillId="0" borderId="1" xfId="576" applyFont="1" applyBorder="1" applyAlignment="1" applyProtection="1">
      <alignment vertical="center"/>
      <protection locked="0"/>
    </xf>
    <xf numFmtId="0" fontId="5" fillId="0" borderId="1" xfId="576" applyFont="1" applyBorder="1" applyAlignment="1" applyProtection="1">
      <alignment horizontal="center" vertical="center"/>
      <protection locked="0"/>
    </xf>
    <xf numFmtId="273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vertical="center"/>
    </xf>
    <xf numFmtId="43" fontId="3" fillId="0" borderId="6" xfId="20" applyFont="1" applyFill="1" applyBorder="1" applyAlignment="1">
      <alignment horizontal="centerContinuous" vertical="center" wrapText="1"/>
    </xf>
    <xf numFmtId="43" fontId="3" fillId="0" borderId="4" xfId="20" applyFont="1" applyFill="1" applyBorder="1" applyAlignment="1">
      <alignment horizontal="centerContinuous" vertical="center" wrapText="1"/>
    </xf>
    <xf numFmtId="2" fontId="3" fillId="0" borderId="6" xfId="0" applyNumberFormat="1" applyFont="1" applyBorder="1" applyAlignment="1">
      <alignment horizontal="centerContinuous" vertical="center" wrapText="1"/>
    </xf>
    <xf numFmtId="1" fontId="3" fillId="0" borderId="7" xfId="0" applyNumberFormat="1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/>
    </xf>
    <xf numFmtId="1" fontId="3" fillId="0" borderId="11" xfId="0" applyNumberFormat="1" applyFont="1" applyBorder="1" applyAlignment="1">
      <alignment horizontal="center" vertical="center" wrapText="1"/>
    </xf>
    <xf numFmtId="43" fontId="3" fillId="0" borderId="1" xfId="2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57" fontId="5" fillId="0" borderId="1" xfId="576" applyNumberFormat="1" applyFont="1" applyBorder="1" applyAlignment="1" applyProtection="1">
      <alignment horizontal="center" vertical="center"/>
      <protection locked="0"/>
    </xf>
    <xf numFmtId="4" fontId="5" fillId="0" borderId="1" xfId="576" applyNumberFormat="1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3" fontId="4" fillId="0" borderId="1" xfId="20" applyFont="1" applyFill="1" applyBorder="1" applyAlignment="1">
      <alignment vertical="center"/>
    </xf>
    <xf numFmtId="43" fontId="5" fillId="0" borderId="1" xfId="20" applyFont="1" applyFill="1" applyBorder="1" applyAlignment="1" applyProtection="1">
      <alignment horizontal="right" vertical="center"/>
    </xf>
    <xf numFmtId="43" fontId="5" fillId="0" borderId="3" xfId="20" applyFont="1" applyFill="1" applyBorder="1" applyAlignment="1">
      <alignment horizontal="center" vertical="center"/>
    </xf>
    <xf numFmtId="43" fontId="4" fillId="0" borderId="1" xfId="20" applyFont="1" applyFill="1" applyBorder="1" applyAlignment="1" applyProtection="1">
      <alignment horizontal="right" vertical="center"/>
    </xf>
    <xf numFmtId="43" fontId="5" fillId="0" borderId="0" xfId="20" applyFont="1" applyFill="1" applyAlignment="1">
      <alignment horizontal="right" vertical="center"/>
    </xf>
    <xf numFmtId="0" fontId="34" fillId="0" borderId="1" xfId="0" applyFont="1" applyBorder="1" applyAlignment="1">
      <alignment vertical="center" wrapText="1"/>
    </xf>
    <xf numFmtId="261" fontId="17" fillId="0" borderId="1" xfId="0" applyNumberFormat="1" applyFont="1" applyBorder="1" applyAlignment="1">
      <alignment horizontal="center" vertical="center" wrapText="1"/>
    </xf>
    <xf numFmtId="252" fontId="1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3" fontId="3" fillId="0" borderId="6" xfId="20" applyFont="1" applyFill="1" applyBorder="1" applyAlignment="1">
      <alignment horizontal="centerContinuous" vertical="center" shrinkToFit="1"/>
    </xf>
    <xf numFmtId="43" fontId="3" fillId="0" borderId="4" xfId="20" applyFont="1" applyFill="1" applyBorder="1" applyAlignment="1">
      <alignment horizontal="centerContinuous" vertical="center" shrinkToFit="1"/>
    </xf>
    <xf numFmtId="43" fontId="3" fillId="0" borderId="3" xfId="20" applyFont="1" applyFill="1" applyBorder="1" applyAlignment="1">
      <alignment horizontal="center" vertical="center" shrinkToFit="1"/>
    </xf>
    <xf numFmtId="43" fontId="4" fillId="0" borderId="1" xfId="20" applyFont="1" applyFill="1" applyBorder="1" applyAlignment="1">
      <alignment horizontal="center" vertical="center" shrinkToFit="1"/>
    </xf>
    <xf numFmtId="49" fontId="4" fillId="0" borderId="1" xfId="20" applyNumberFormat="1" applyFont="1" applyFill="1" applyBorder="1" applyAlignment="1">
      <alignment horizontal="center" vertical="center" shrinkToFit="1"/>
    </xf>
    <xf numFmtId="262" fontId="4" fillId="0" borderId="1" xfId="0" applyNumberFormat="1" applyFont="1" applyBorder="1" applyAlignment="1">
      <alignment horizontal="right" vertical="center" shrinkToFit="1"/>
    </xf>
    <xf numFmtId="43" fontId="4" fillId="0" borderId="1" xfId="20" applyFont="1" applyFill="1" applyBorder="1" applyAlignment="1" applyProtection="1">
      <alignment vertical="center" shrinkToFit="1"/>
    </xf>
    <xf numFmtId="43" fontId="3" fillId="0" borderId="0" xfId="20" applyFont="1" applyFill="1" applyAlignment="1">
      <alignment horizontal="right" vertical="center"/>
    </xf>
    <xf numFmtId="43" fontId="3" fillId="0" borderId="3" xfId="0" applyNumberFormat="1" applyFont="1" applyBorder="1" applyAlignment="1">
      <alignment horizontal="center" vertical="center" wrapText="1"/>
    </xf>
    <xf numFmtId="274" fontId="5" fillId="0" borderId="0" xfId="0" applyNumberFormat="1" applyFont="1" applyAlignment="1">
      <alignment vertical="center"/>
    </xf>
    <xf numFmtId="43" fontId="35" fillId="2" borderId="1" xfId="20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right" vertical="center"/>
    </xf>
    <xf numFmtId="43" fontId="3" fillId="0" borderId="0" xfId="20" applyFont="1" applyFill="1" applyBorder="1" applyAlignment="1">
      <alignment horizontal="centerContinuous" vertical="center" shrinkToFit="1"/>
    </xf>
    <xf numFmtId="43" fontId="3" fillId="0" borderId="0" xfId="20" applyFont="1" applyFill="1" applyBorder="1" applyAlignment="1">
      <alignment horizontal="center" vertical="center" shrinkToFit="1"/>
    </xf>
    <xf numFmtId="43" fontId="17" fillId="0" borderId="0" xfId="0" applyNumberFormat="1" applyFont="1" applyAlignment="1">
      <alignment vertical="center"/>
    </xf>
    <xf numFmtId="1" fontId="4" fillId="0" borderId="6" xfId="0" applyNumberFormat="1" applyFont="1" applyBorder="1" applyAlignment="1">
      <alignment horizontal="centerContinuous" vertical="center" wrapText="1"/>
    </xf>
    <xf numFmtId="1" fontId="4" fillId="0" borderId="4" xfId="0" applyNumberFormat="1" applyFont="1" applyBorder="1" applyAlignment="1">
      <alignment horizontal="centerContinuous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3" fontId="4" fillId="0" borderId="0" xfId="20" applyFont="1"/>
    <xf numFmtId="43" fontId="17" fillId="0" borderId="0" xfId="20" applyFont="1"/>
    <xf numFmtId="1" fontId="4" fillId="0" borderId="7" xfId="0" applyNumberFormat="1" applyFont="1" applyBorder="1" applyAlignment="1">
      <alignment horizontal="centerContinuous" vertical="center" wrapText="1"/>
    </xf>
    <xf numFmtId="1" fontId="3" fillId="0" borderId="1" xfId="0" applyNumberFormat="1" applyFont="1" applyBorder="1" applyAlignment="1">
      <alignment horizontal="centerContinuous" vertical="center" wrapText="1"/>
    </xf>
    <xf numFmtId="1" fontId="4" fillId="0" borderId="1" xfId="0" applyNumberFormat="1" applyFont="1" applyBorder="1" applyAlignment="1">
      <alignment horizontal="centerContinuous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3" fontId="17" fillId="0" borderId="1" xfId="20" applyFont="1" applyFill="1" applyBorder="1" applyAlignment="1" applyProtection="1">
      <alignment vertical="center"/>
    </xf>
    <xf numFmtId="43" fontId="26" fillId="0" borderId="1" xfId="20" applyFont="1" applyFill="1" applyBorder="1" applyAlignment="1" applyProtection="1">
      <alignment vertical="center"/>
    </xf>
    <xf numFmtId="0" fontId="4" fillId="0" borderId="6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43" fontId="17" fillId="0" borderId="1" xfId="20" applyFont="1" applyBorder="1" applyAlignment="1">
      <alignment vertical="center" wrapText="1"/>
    </xf>
    <xf numFmtId="254" fontId="5" fillId="0" borderId="1" xfId="20" applyNumberFormat="1" applyFont="1" applyFill="1" applyBorder="1" applyAlignment="1" applyProtection="1">
      <alignment vertical="center" shrinkToFit="1"/>
    </xf>
    <xf numFmtId="254" fontId="5" fillId="0" borderId="1" xfId="20" applyNumberFormat="1" applyFont="1" applyFill="1" applyBorder="1" applyAlignment="1">
      <alignment vertical="center" shrinkToFit="1"/>
    </xf>
    <xf numFmtId="43" fontId="5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horizontal="left" vertical="center" shrinkToFit="1"/>
    </xf>
    <xf numFmtId="43" fontId="8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vertical="center" shrinkToFit="1"/>
    </xf>
    <xf numFmtId="14" fontId="4" fillId="0" borderId="1" xfId="0" applyNumberFormat="1" applyFont="1" applyBorder="1" applyAlignment="1" applyProtection="1">
      <alignment horizontal="left" vertical="center" shrinkToFit="1"/>
      <protection locked="0"/>
    </xf>
    <xf numFmtId="43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>
      <alignment horizontal="right" vertical="center"/>
    </xf>
    <xf numFmtId="2" fontId="3" fillId="0" borderId="6" xfId="0" applyNumberFormat="1" applyFont="1" applyBorder="1" applyAlignment="1">
      <alignment horizontal="centerContinuous" vertical="center" shrinkToFit="1"/>
    </xf>
    <xf numFmtId="2" fontId="3" fillId="0" borderId="3" xfId="0" applyNumberFormat="1" applyFont="1" applyBorder="1" applyAlignment="1">
      <alignment horizontal="center" vertical="center" shrinkToFit="1"/>
    </xf>
    <xf numFmtId="2" fontId="3" fillId="0" borderId="3" xfId="0" applyNumberFormat="1" applyFont="1" applyBorder="1" applyAlignment="1">
      <alignment horizontal="center" vertical="center" wrapText="1"/>
    </xf>
    <xf numFmtId="262" fontId="4" fillId="0" borderId="1" xfId="0" applyNumberFormat="1" applyFont="1" applyBorder="1" applyAlignment="1" applyProtection="1">
      <alignment vertical="center" shrinkToFit="1"/>
      <protection locked="0"/>
    </xf>
    <xf numFmtId="43" fontId="5" fillId="0" borderId="0" xfId="0" applyNumberFormat="1" applyFont="1" applyAlignment="1">
      <alignment vertical="center" shrinkToFit="1"/>
    </xf>
    <xf numFmtId="43" fontId="3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49" fontId="1" fillId="0" borderId="0" xfId="0" applyNumberFormat="1" applyFont="1" applyAlignment="1">
      <alignment vertical="center"/>
    </xf>
    <xf numFmtId="43" fontId="3" fillId="0" borderId="2" xfId="0" applyNumberFormat="1" applyFont="1" applyBorder="1" applyAlignment="1">
      <alignment horizontal="center" vertical="center"/>
    </xf>
    <xf numFmtId="43" fontId="5" fillId="0" borderId="5" xfId="20" applyFont="1" applyBorder="1" applyAlignment="1" applyProtection="1">
      <alignment horizontal="right" vertical="center"/>
    </xf>
    <xf numFmtId="43" fontId="4" fillId="0" borderId="5" xfId="20" applyFont="1" applyBorder="1" applyAlignment="1" applyProtection="1">
      <alignment horizontal="right" vertical="center"/>
    </xf>
    <xf numFmtId="43" fontId="3" fillId="0" borderId="0" xfId="111" applyNumberFormat="1" applyFont="1" applyAlignment="1">
      <alignment vertical="center"/>
    </xf>
    <xf numFmtId="43" fontId="5" fillId="0" borderId="1" xfId="1241" applyFont="1" applyBorder="1" applyAlignment="1">
      <alignment vertical="center"/>
    </xf>
    <xf numFmtId="49" fontId="4" fillId="0" borderId="1" xfId="111" applyNumberFormat="1" applyFont="1" applyBorder="1" applyAlignment="1">
      <alignment horizontal="center" vertical="center" wrapText="1"/>
    </xf>
    <xf numFmtId="251" fontId="3" fillId="0" borderId="0" xfId="111" applyNumberFormat="1" applyFont="1" applyAlignment="1">
      <alignment vertical="center"/>
    </xf>
    <xf numFmtId="49" fontId="3" fillId="0" borderId="0" xfId="111" applyNumberFormat="1" applyFont="1" applyAlignment="1">
      <alignment horizontal="right" vertical="center"/>
    </xf>
    <xf numFmtId="254" fontId="2" fillId="0" borderId="0" xfId="0" applyNumberFormat="1" applyFont="1" applyAlignment="1">
      <alignment vertical="center"/>
    </xf>
    <xf numFmtId="43" fontId="5" fillId="0" borderId="1" xfId="20" applyFont="1" applyFill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49" fontId="37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3" fontId="5" fillId="0" borderId="1" xfId="20" applyFont="1" applyFill="1" applyBorder="1" applyAlignment="1">
      <alignment horizontal="center" vertical="center" wrapText="1"/>
    </xf>
    <xf numFmtId="10" fontId="33" fillId="0" borderId="1" xfId="0" applyNumberFormat="1" applyFont="1" applyBorder="1" applyAlignment="1">
      <alignment horizontal="left" vertical="center" wrapText="1"/>
    </xf>
    <xf numFmtId="43" fontId="4" fillId="0" borderId="1" xfId="20" applyFont="1" applyFill="1" applyBorder="1" applyAlignment="1">
      <alignment horizontal="center" vertical="center" wrapText="1"/>
    </xf>
    <xf numFmtId="256" fontId="2" fillId="0" borderId="0" xfId="0" applyNumberFormat="1" applyFont="1" applyAlignment="1">
      <alignment vertical="center"/>
    </xf>
    <xf numFmtId="256" fontId="3" fillId="0" borderId="0" xfId="0" applyNumberFormat="1" applyFont="1" applyAlignment="1">
      <alignment vertical="center"/>
    </xf>
    <xf numFmtId="256" fontId="3" fillId="0" borderId="1" xfId="0" applyNumberFormat="1" applyFont="1" applyBorder="1" applyAlignment="1">
      <alignment horizontal="center" vertical="center" wrapText="1"/>
    </xf>
    <xf numFmtId="0" fontId="11" fillId="0" borderId="1" xfId="921" applyFont="1" applyBorder="1" applyAlignment="1">
      <alignment horizontal="left" vertical="center"/>
    </xf>
    <xf numFmtId="43" fontId="11" fillId="0" borderId="1" xfId="20" applyFont="1" applyFill="1" applyBorder="1" applyAlignment="1">
      <alignment horizontal="center" vertical="center"/>
    </xf>
    <xf numFmtId="43" fontId="5" fillId="0" borderId="1" xfId="20" applyFont="1" applyFill="1" applyBorder="1" applyAlignment="1">
      <alignment horizontal="center" vertical="center" shrinkToFit="1"/>
    </xf>
    <xf numFmtId="43" fontId="5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43" fontId="4" fillId="0" borderId="4" xfId="20" applyFont="1" applyFill="1" applyBorder="1" applyAlignment="1">
      <alignment vertical="center" shrinkToFit="1"/>
    </xf>
    <xf numFmtId="43" fontId="5" fillId="0" borderId="1" xfId="20" applyFont="1" applyFill="1" applyBorder="1" applyAlignment="1" applyProtection="1">
      <alignment vertical="center" shrinkToFit="1"/>
      <protection locked="0"/>
    </xf>
    <xf numFmtId="4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49" fontId="2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vertical="top"/>
    </xf>
    <xf numFmtId="43" fontId="4" fillId="0" borderId="5" xfId="20" applyFont="1" applyBorder="1" applyAlignment="1" applyProtection="1">
      <alignment vertical="center"/>
    </xf>
    <xf numFmtId="49" fontId="5" fillId="0" borderId="0" xfId="0" applyNumberFormat="1" applyFont="1"/>
    <xf numFmtId="49" fontId="4" fillId="0" borderId="0" xfId="0" applyNumberFormat="1" applyFont="1" applyAlignment="1">
      <alignment horizontal="right"/>
    </xf>
    <xf numFmtId="261" fontId="2" fillId="0" borderId="0" xfId="0" applyNumberFormat="1" applyFont="1" applyAlignment="1">
      <alignment vertical="center"/>
    </xf>
    <xf numFmtId="261" fontId="5" fillId="0" borderId="0" xfId="0" applyNumberFormat="1" applyFont="1" applyAlignment="1">
      <alignment vertical="center"/>
    </xf>
    <xf numFmtId="261" fontId="4" fillId="0" borderId="1" xfId="0" applyNumberFormat="1" applyFont="1" applyBorder="1" applyAlignment="1">
      <alignment horizontal="center" vertical="center" wrapText="1"/>
    </xf>
    <xf numFmtId="261" fontId="5" fillId="0" borderId="1" xfId="0" applyNumberFormat="1" applyFont="1" applyBorder="1" applyAlignment="1">
      <alignment horizontal="center" vertical="center" wrapText="1"/>
    </xf>
    <xf numFmtId="261" fontId="5" fillId="0" borderId="1" xfId="0" applyNumberFormat="1" applyFont="1" applyBorder="1" applyAlignment="1">
      <alignment vertical="center" wrapText="1"/>
    </xf>
    <xf numFmtId="43" fontId="5" fillId="0" borderId="1" xfId="20" applyFont="1" applyBorder="1" applyAlignment="1" applyProtection="1">
      <alignment horizontal="right" vertical="center"/>
    </xf>
    <xf numFmtId="0" fontId="4" fillId="0" borderId="0" xfId="111" applyFont="1" applyAlignment="1">
      <alignment horizontal="right" vertical="center"/>
    </xf>
    <xf numFmtId="0" fontId="3" fillId="0" borderId="1" xfId="111" applyFont="1" applyBorder="1" applyAlignment="1">
      <alignment horizontal="center" vertical="center"/>
    </xf>
    <xf numFmtId="0" fontId="3" fillId="0" borderId="1" xfId="11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3" fontId="5" fillId="0" borderId="1" xfId="2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254" fontId="4" fillId="0" borderId="1" xfId="0" applyNumberFormat="1" applyFont="1" applyBorder="1" applyAlignment="1">
      <alignment vertical="center"/>
    </xf>
    <xf numFmtId="43" fontId="4" fillId="0" borderId="1" xfId="20" applyFont="1" applyFill="1" applyBorder="1" applyAlignment="1" applyProtection="1">
      <alignment vertical="center"/>
    </xf>
    <xf numFmtId="43" fontId="2" fillId="0" borderId="1" xfId="20" applyFont="1" applyFill="1" applyBorder="1" applyAlignment="1">
      <alignment vertical="center"/>
    </xf>
    <xf numFmtId="273" fontId="5" fillId="0" borderId="1" xfId="0" applyNumberFormat="1" applyFont="1" applyBorder="1" applyAlignment="1" applyProtection="1">
      <alignment horizontal="center" vertical="center"/>
      <protection locked="0"/>
    </xf>
    <xf numFmtId="273" fontId="5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43" fontId="4" fillId="0" borderId="1" xfId="20" applyFont="1" applyBorder="1" applyAlignment="1" applyProtection="1">
      <alignment horizontal="right" vertical="center"/>
      <protection locked="0"/>
    </xf>
    <xf numFmtId="0" fontId="38" fillId="0" borderId="0" xfId="1092" applyFont="1" applyAlignment="1">
      <alignment vertical="center"/>
    </xf>
    <xf numFmtId="0" fontId="4" fillId="0" borderId="0" xfId="1092" applyFont="1" applyAlignment="1">
      <alignment vertical="center"/>
    </xf>
    <xf numFmtId="0" fontId="4" fillId="0" borderId="0" xfId="1092" applyFont="1" applyAlignment="1">
      <alignment horizontal="center" vertical="center" wrapText="1"/>
    </xf>
    <xf numFmtId="0" fontId="5" fillId="0" borderId="0" xfId="1092" applyFont="1" applyAlignment="1">
      <alignment vertical="center"/>
    </xf>
    <xf numFmtId="0" fontId="5" fillId="0" borderId="0" xfId="1092" applyFont="1" applyAlignment="1">
      <alignment vertical="center" wrapText="1"/>
    </xf>
    <xf numFmtId="0" fontId="39" fillId="0" borderId="0" xfId="1092" applyFont="1" applyAlignment="1">
      <alignment vertical="center"/>
    </xf>
    <xf numFmtId="0" fontId="39" fillId="0" borderId="0" xfId="1092" applyFont="1" applyAlignment="1">
      <alignment horizontal="center" vertical="center"/>
    </xf>
    <xf numFmtId="0" fontId="38" fillId="0" borderId="0" xfId="1092" applyFont="1" applyAlignment="1">
      <alignment horizontal="center" vertical="center"/>
    </xf>
    <xf numFmtId="0" fontId="3" fillId="0" borderId="0" xfId="1092" applyFont="1" applyAlignment="1">
      <alignment horizontal="left" vertical="center"/>
    </xf>
    <xf numFmtId="0" fontId="4" fillId="0" borderId="1" xfId="1092" applyFont="1" applyBorder="1" applyAlignment="1">
      <alignment horizontal="center" vertical="center" wrapText="1"/>
    </xf>
    <xf numFmtId="0" fontId="5" fillId="0" borderId="1" xfId="1092" applyFont="1" applyBorder="1" applyAlignment="1">
      <alignment horizontal="center" vertical="center"/>
    </xf>
    <xf numFmtId="0" fontId="5" fillId="0" borderId="1" xfId="1092" applyFont="1" applyBorder="1" applyAlignment="1">
      <alignment vertical="center"/>
    </xf>
    <xf numFmtId="4" fontId="5" fillId="0" borderId="1" xfId="1092" applyNumberFormat="1" applyFont="1" applyBorder="1" applyAlignment="1">
      <alignment vertical="center"/>
    </xf>
    <xf numFmtId="0" fontId="41" fillId="0" borderId="1" xfId="1092" applyFont="1" applyBorder="1" applyAlignment="1">
      <alignment vertical="center"/>
    </xf>
    <xf numFmtId="256" fontId="41" fillId="0" borderId="1" xfId="1092" applyNumberFormat="1" applyFont="1" applyBorder="1" applyAlignment="1">
      <alignment vertical="center"/>
    </xf>
    <xf numFmtId="0" fontId="4" fillId="0" borderId="1" xfId="1092" applyFont="1" applyBorder="1" applyAlignment="1">
      <alignment horizontal="center" vertical="center"/>
    </xf>
    <xf numFmtId="0" fontId="27" fillId="0" borderId="0" xfId="0" applyFont="1"/>
    <xf numFmtId="0" fontId="42" fillId="0" borderId="0" xfId="1092" applyAlignment="1">
      <alignment vertical="center"/>
    </xf>
    <xf numFmtId="0" fontId="0" fillId="0" borderId="0" xfId="1092" applyFont="1" applyAlignment="1">
      <alignment vertical="center"/>
    </xf>
    <xf numFmtId="0" fontId="43" fillId="0" borderId="0" xfId="1092" applyFont="1" applyAlignment="1">
      <alignment vertical="center"/>
    </xf>
    <xf numFmtId="0" fontId="27" fillId="0" borderId="0" xfId="1092" applyFont="1" applyAlignment="1">
      <alignment vertical="center"/>
    </xf>
    <xf numFmtId="43" fontId="38" fillId="0" borderId="0" xfId="1092" applyNumberFormat="1" applyFont="1" applyAlignment="1">
      <alignment horizontal="center" vertical="center"/>
    </xf>
    <xf numFmtId="0" fontId="41" fillId="0" borderId="1" xfId="1092" applyFont="1" applyBorder="1" applyAlignment="1">
      <alignment horizontal="center" vertical="center"/>
    </xf>
    <xf numFmtId="2" fontId="41" fillId="0" borderId="1" xfId="1092" applyNumberFormat="1" applyFont="1" applyBorder="1" applyAlignment="1">
      <alignment horizontal="center" vertical="center"/>
    </xf>
    <xf numFmtId="0" fontId="38" fillId="0" borderId="0" xfId="1092" applyFont="1" applyAlignment="1">
      <alignment horizontal="right" vertical="center"/>
    </xf>
    <xf numFmtId="0" fontId="3" fillId="0" borderId="0" xfId="1092" applyFont="1" applyAlignment="1">
      <alignment horizontal="right" vertical="center"/>
    </xf>
    <xf numFmtId="0" fontId="5" fillId="0" borderId="1" xfId="1092" applyFont="1" applyBorder="1" applyAlignment="1">
      <alignment vertical="center" wrapText="1"/>
    </xf>
    <xf numFmtId="0" fontId="4" fillId="0" borderId="1" xfId="77" applyFont="1" applyBorder="1" applyAlignment="1">
      <alignment horizontal="center" vertical="center" wrapText="1"/>
    </xf>
    <xf numFmtId="254" fontId="5" fillId="0" borderId="1" xfId="0" applyNumberFormat="1" applyFont="1" applyBorder="1" applyAlignment="1">
      <alignment horizontal="center" vertical="center" wrapText="1"/>
    </xf>
    <xf numFmtId="254" fontId="5" fillId="0" borderId="1" xfId="20" applyNumberFormat="1" applyFont="1" applyBorder="1" applyAlignment="1">
      <alignment horizontal="center" vertical="center" wrapText="1"/>
    </xf>
    <xf numFmtId="43" fontId="11" fillId="0" borderId="1" xfId="20" applyFont="1" applyFill="1" applyBorder="1" applyAlignment="1">
      <alignment horizontal="right" vertical="center"/>
    </xf>
    <xf numFmtId="43" fontId="44" fillId="0" borderId="1" xfId="20" applyFont="1" applyBorder="1" applyAlignment="1">
      <alignment horizontal="right" vertical="center" wrapText="1"/>
    </xf>
    <xf numFmtId="43" fontId="44" fillId="0" borderId="1" xfId="20" applyFont="1" applyFill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43" fontId="5" fillId="0" borderId="1" xfId="2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253" fontId="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273" fontId="17" fillId="0" borderId="1" xfId="0" applyNumberFormat="1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vertical="center"/>
      <protection locked="0"/>
    </xf>
    <xf numFmtId="262" fontId="17" fillId="0" borderId="1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261" fontId="5" fillId="0" borderId="1" xfId="0" applyNumberFormat="1" applyFont="1" applyBorder="1" applyAlignment="1">
      <alignment horizontal="center" vertical="center"/>
    </xf>
    <xf numFmtId="256" fontId="5" fillId="0" borderId="1" xfId="0" applyNumberFormat="1" applyFont="1" applyBorder="1" applyAlignment="1">
      <alignment horizontal="center" vertical="center"/>
    </xf>
    <xf numFmtId="256" fontId="5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43" fontId="5" fillId="0" borderId="1" xfId="2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left" vertical="center"/>
    </xf>
    <xf numFmtId="43" fontId="4" fillId="0" borderId="1" xfId="20" applyFont="1" applyBorder="1" applyAlignment="1">
      <alignment horizontal="right" vertical="center"/>
    </xf>
    <xf numFmtId="43" fontId="4" fillId="0" borderId="1" xfId="20" applyFont="1" applyBorder="1" applyAlignment="1">
      <alignment horizontal="center" vertical="center" wrapText="1"/>
    </xf>
    <xf numFmtId="254" fontId="5" fillId="0" borderId="1" xfId="0" applyNumberFormat="1" applyFont="1" applyBorder="1" applyAlignment="1">
      <alignment horizontal="center" vertical="center"/>
    </xf>
    <xf numFmtId="266" fontId="2" fillId="0" borderId="0" xfId="0" applyNumberFormat="1" applyFont="1" applyAlignment="1">
      <alignment vertical="center"/>
    </xf>
    <xf numFmtId="266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266" fontId="4" fillId="0" borderId="0" xfId="0" applyNumberFormat="1" applyFont="1" applyAlignment="1">
      <alignment vertical="center"/>
    </xf>
    <xf numFmtId="43" fontId="5" fillId="0" borderId="0" xfId="0" applyNumberFormat="1" applyFont="1" applyAlignment="1">
      <alignment horizontal="center" vertical="center"/>
    </xf>
    <xf numFmtId="251" fontId="5" fillId="0" borderId="1" xfId="0" applyNumberFormat="1" applyFont="1" applyBorder="1" applyAlignment="1">
      <alignment horizontal="center" vertical="center"/>
    </xf>
    <xf numFmtId="43" fontId="5" fillId="0" borderId="1" xfId="20" applyFont="1" applyFill="1" applyBorder="1" applyAlignment="1">
      <alignment horizontal="center" vertical="center"/>
    </xf>
    <xf numFmtId="251" fontId="5" fillId="0" borderId="1" xfId="20" applyNumberFormat="1" applyFont="1" applyFill="1" applyBorder="1" applyAlignment="1">
      <alignment horizontal="center" vertical="center"/>
    </xf>
    <xf numFmtId="266" fontId="5" fillId="0" borderId="1" xfId="0" applyNumberFormat="1" applyFont="1" applyBorder="1" applyAlignment="1" applyProtection="1">
      <alignment vertical="center"/>
      <protection locked="0"/>
    </xf>
    <xf numFmtId="43" fontId="5" fillId="0" borderId="1" xfId="20" applyFont="1" applyFill="1" applyBorder="1" applyAlignment="1" applyProtection="1">
      <alignment horizontal="right" vertical="center"/>
      <protection locked="0"/>
    </xf>
    <xf numFmtId="266" fontId="5" fillId="0" borderId="1" xfId="0" applyNumberFormat="1" applyFont="1" applyBorder="1" applyAlignment="1">
      <alignment vertical="center"/>
    </xf>
    <xf numFmtId="43" fontId="4" fillId="0" borderId="1" xfId="20" applyFont="1" applyFill="1" applyBorder="1" applyAlignment="1">
      <alignment horizontal="right" vertical="center"/>
    </xf>
    <xf numFmtId="266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254" fontId="5" fillId="0" borderId="1" xfId="2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43" fontId="4" fillId="0" borderId="0" xfId="0" applyNumberFormat="1" applyFont="1" applyAlignment="1">
      <alignment horizontal="right" vertical="center"/>
    </xf>
    <xf numFmtId="275" fontId="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3" fontId="45" fillId="0" borderId="1" xfId="0" applyNumberFormat="1" applyFont="1" applyBorder="1" applyAlignment="1">
      <alignment horizontal="center" vertical="center"/>
    </xf>
    <xf numFmtId="26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266" fontId="11" fillId="0" borderId="1" xfId="0" applyNumberFormat="1" applyFont="1" applyBorder="1" applyAlignment="1">
      <alignment horizontal="center" vertical="center" wrapText="1"/>
    </xf>
    <xf numFmtId="273" fontId="5" fillId="0" borderId="1" xfId="0" applyNumberFormat="1" applyFont="1" applyBorder="1" applyAlignment="1" applyProtection="1">
      <alignment vertical="center" shrinkToFit="1"/>
      <protection locked="0"/>
    </xf>
    <xf numFmtId="0" fontId="4" fillId="0" borderId="1" xfId="43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266" fontId="5" fillId="0" borderId="1" xfId="0" applyNumberFormat="1" applyFont="1" applyBorder="1" applyAlignment="1" applyProtection="1">
      <alignment horizontal="center" vertical="center" shrinkToFit="1"/>
      <protection locked="0"/>
    </xf>
    <xf numFmtId="256" fontId="4" fillId="0" borderId="0" xfId="0" applyNumberFormat="1" applyFont="1" applyAlignment="1">
      <alignment vertical="center"/>
    </xf>
    <xf numFmtId="43" fontId="11" fillId="0" borderId="1" xfId="20" applyFont="1" applyFill="1" applyBorder="1" applyAlignment="1">
      <alignment vertical="center"/>
    </xf>
    <xf numFmtId="43" fontId="11" fillId="0" borderId="1" xfId="20" applyFont="1" applyBorder="1" applyAlignment="1">
      <alignment vertical="center"/>
    </xf>
    <xf numFmtId="43" fontId="4" fillId="0" borderId="1" xfId="20" applyFont="1" applyFill="1" applyBorder="1" applyAlignment="1" applyProtection="1">
      <alignment vertical="center" shrinkToFit="1"/>
      <protection locked="0"/>
    </xf>
    <xf numFmtId="14" fontId="3" fillId="0" borderId="0" xfId="0" applyNumberFormat="1" applyFont="1" applyAlignment="1">
      <alignment vertical="center"/>
    </xf>
    <xf numFmtId="43" fontId="5" fillId="0" borderId="5" xfId="20" applyFont="1" applyFill="1" applyBorder="1" applyAlignment="1" applyProtection="1">
      <alignment vertical="center" shrinkToFit="1"/>
    </xf>
    <xf numFmtId="43" fontId="4" fillId="0" borderId="5" xfId="20" applyFont="1" applyFill="1" applyBorder="1" applyAlignment="1" applyProtection="1">
      <alignment vertical="center" shrinkToFit="1"/>
    </xf>
    <xf numFmtId="0" fontId="9" fillId="0" borderId="0" xfId="0" applyFont="1" applyAlignment="1">
      <alignment vertical="center" wrapText="1"/>
    </xf>
    <xf numFmtId="0" fontId="46" fillId="0" borderId="0" xfId="0" applyFont="1" applyAlignment="1">
      <alignment vertical="center"/>
    </xf>
    <xf numFmtId="266" fontId="46" fillId="0" borderId="0" xfId="0" applyNumberFormat="1" applyFont="1" applyAlignment="1">
      <alignment vertical="center"/>
    </xf>
    <xf numFmtId="256" fontId="46" fillId="0" borderId="0" xfId="0" applyNumberFormat="1" applyFont="1" applyAlignment="1">
      <alignment vertical="center"/>
    </xf>
    <xf numFmtId="266" fontId="9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266" fontId="11" fillId="0" borderId="1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66" fontId="9" fillId="0" borderId="1" xfId="0" applyNumberFormat="1" applyFont="1" applyBorder="1" applyAlignment="1">
      <alignment horizontal="center" vertical="center" wrapText="1"/>
    </xf>
    <xf numFmtId="266" fontId="11" fillId="0" borderId="0" xfId="0" applyNumberFormat="1" applyFont="1" applyAlignment="1">
      <alignment vertical="center"/>
    </xf>
    <xf numFmtId="256" fontId="9" fillId="0" borderId="0" xfId="0" applyNumberFormat="1" applyFont="1" applyAlignment="1">
      <alignment vertical="center"/>
    </xf>
    <xf numFmtId="43" fontId="11" fillId="0" borderId="1" xfId="20" applyFont="1" applyFill="1" applyBorder="1" applyAlignment="1">
      <alignment horizontal="right" vertical="center" wrapText="1"/>
    </xf>
    <xf numFmtId="43" fontId="9" fillId="0" borderId="1" xfId="20" applyFont="1" applyFill="1" applyBorder="1" applyAlignment="1">
      <alignment vertical="center" wrapText="1" shrinkToFit="1"/>
    </xf>
    <xf numFmtId="43" fontId="9" fillId="0" borderId="1" xfId="20" applyFont="1" applyFill="1" applyBorder="1" applyAlignment="1">
      <alignment vertical="center" shrinkToFit="1"/>
    </xf>
    <xf numFmtId="256" fontId="11" fillId="0" borderId="0" xfId="0" applyNumberFormat="1" applyFont="1" applyAlignment="1">
      <alignment vertical="center"/>
    </xf>
    <xf numFmtId="14" fontId="14" fillId="0" borderId="0" xfId="0" applyNumberFormat="1" applyFont="1" applyAlignment="1">
      <alignment vertical="center"/>
    </xf>
    <xf numFmtId="43" fontId="11" fillId="0" borderId="1" xfId="20" applyFont="1" applyFill="1" applyBorder="1" applyAlignment="1">
      <alignment vertical="center" wrapText="1"/>
    </xf>
    <xf numFmtId="0" fontId="48" fillId="0" borderId="0" xfId="0" applyFont="1" applyAlignment="1">
      <alignment horizontal="left" vertical="center"/>
    </xf>
    <xf numFmtId="43" fontId="9" fillId="0" borderId="1" xfId="20" applyFont="1" applyFill="1" applyBorder="1" applyAlignment="1">
      <alignment vertical="center" wrapText="1"/>
    </xf>
    <xf numFmtId="0" fontId="5" fillId="0" borderId="4" xfId="0" applyFont="1" applyBorder="1" applyAlignment="1" applyProtection="1">
      <alignment vertical="center" shrinkToFit="1"/>
      <protection locked="0"/>
    </xf>
    <xf numFmtId="0" fontId="15" fillId="0" borderId="1" xfId="921" applyFont="1" applyBorder="1" applyAlignment="1">
      <alignment horizontal="center" vertical="center"/>
    </xf>
    <xf numFmtId="0" fontId="45" fillId="0" borderId="1" xfId="921" applyFont="1" applyBorder="1" applyAlignment="1">
      <alignment horizontal="left" vertical="center"/>
    </xf>
    <xf numFmtId="266" fontId="5" fillId="0" borderId="1" xfId="0" applyNumberFormat="1" applyFont="1" applyBorder="1" applyAlignment="1">
      <alignment horizontal="center" vertical="center" shrinkToFit="1"/>
    </xf>
    <xf numFmtId="266" fontId="5" fillId="0" borderId="1" xfId="0" applyNumberFormat="1" applyFont="1" applyBorder="1" applyAlignment="1" applyProtection="1">
      <alignment vertical="center" shrinkToFit="1"/>
      <protection locked="0"/>
    </xf>
    <xf numFmtId="43" fontId="5" fillId="0" borderId="1" xfId="20" applyFont="1" applyFill="1" applyBorder="1" applyAlignment="1">
      <alignment horizontal="right" vertical="center" wrapText="1" shrinkToFit="1"/>
    </xf>
    <xf numFmtId="43" fontId="5" fillId="0" borderId="1" xfId="20" applyFont="1" applyFill="1" applyBorder="1" applyAlignment="1">
      <alignment horizontal="center" vertical="center" wrapText="1" shrinkToFit="1"/>
    </xf>
    <xf numFmtId="43" fontId="4" fillId="0" borderId="1" xfId="20" applyFont="1" applyFill="1" applyBorder="1" applyAlignment="1" applyProtection="1">
      <alignment horizontal="right" vertical="center" wrapText="1" shrinkToFit="1"/>
    </xf>
    <xf numFmtId="43" fontId="4" fillId="0" borderId="4" xfId="20" applyFont="1" applyFill="1" applyBorder="1" applyAlignment="1">
      <alignment vertical="center" wrapText="1" shrinkToFit="1"/>
    </xf>
    <xf numFmtId="256" fontId="0" fillId="0" borderId="0" xfId="0" applyNumberFormat="1" applyAlignment="1">
      <alignment horizontal="right" vertical="center"/>
    </xf>
    <xf numFmtId="14" fontId="5" fillId="0" borderId="0" xfId="0" applyNumberFormat="1" applyFont="1" applyAlignment="1">
      <alignment vertical="center"/>
    </xf>
    <xf numFmtId="43" fontId="5" fillId="0" borderId="1" xfId="20" applyFont="1" applyBorder="1" applyAlignment="1">
      <alignment horizontal="righ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0" fontId="5" fillId="0" borderId="1" xfId="921" applyFont="1" applyBorder="1" applyAlignment="1">
      <alignment vertical="center"/>
    </xf>
    <xf numFmtId="43" fontId="5" fillId="0" borderId="1" xfId="20" applyFont="1" applyFill="1" applyBorder="1" applyAlignment="1">
      <alignment vertical="center" wrapText="1"/>
    </xf>
    <xf numFmtId="254" fontId="5" fillId="0" borderId="0" xfId="0" applyNumberFormat="1" applyFont="1" applyAlignment="1">
      <alignment vertical="center"/>
    </xf>
    <xf numFmtId="264" fontId="5" fillId="0" borderId="1" xfId="0" applyNumberFormat="1" applyFont="1" applyBorder="1" applyAlignment="1">
      <alignment horizontal="left" vertical="center"/>
    </xf>
    <xf numFmtId="264" fontId="5" fillId="0" borderId="6" xfId="0" applyNumberFormat="1" applyFont="1" applyBorder="1" applyAlignment="1">
      <alignment horizontal="left" vertical="center"/>
    </xf>
    <xf numFmtId="265" fontId="5" fillId="0" borderId="6" xfId="0" applyNumberFormat="1" applyFont="1" applyBorder="1" applyAlignment="1">
      <alignment horizontal="center" vertical="center"/>
    </xf>
    <xf numFmtId="254" fontId="5" fillId="0" borderId="1" xfId="2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1" fillId="0" borderId="0" xfId="0" applyFont="1"/>
    <xf numFmtId="43" fontId="4" fillId="0" borderId="1" xfId="20" applyFont="1" applyFill="1" applyBorder="1" applyAlignment="1">
      <alignment horizontal="right" vertical="center" wrapText="1"/>
    </xf>
    <xf numFmtId="43" fontId="5" fillId="0" borderId="1" xfId="2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shrinkToFi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263" fontId="5" fillId="0" borderId="6" xfId="0" applyNumberFormat="1" applyFont="1" applyBorder="1" applyAlignment="1" applyProtection="1">
      <alignment vertical="center"/>
      <protection locked="0"/>
    </xf>
    <xf numFmtId="0" fontId="23" fillId="0" borderId="0" xfId="0" applyFont="1" applyAlignment="1">
      <alignment horizontal="left" vertical="top"/>
    </xf>
    <xf numFmtId="49" fontId="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43" fontId="4" fillId="0" borderId="4" xfId="20" applyFont="1" applyBorder="1" applyAlignment="1">
      <alignment vertical="center"/>
    </xf>
    <xf numFmtId="43" fontId="4" fillId="0" borderId="0" xfId="20" applyFont="1" applyBorder="1" applyAlignment="1" applyProtection="1">
      <alignment vertical="center"/>
    </xf>
    <xf numFmtId="43" fontId="5" fillId="0" borderId="4" xfId="20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3" fontId="20" fillId="0" borderId="0" xfId="20" applyFont="1" applyAlignment="1">
      <alignment vertical="center"/>
    </xf>
    <xf numFmtId="43" fontId="20" fillId="0" borderId="0" xfId="0" applyNumberFormat="1" applyFont="1" applyAlignment="1">
      <alignment vertical="center"/>
    </xf>
    <xf numFmtId="43" fontId="6" fillId="0" borderId="0" xfId="20" applyFont="1" applyAlignment="1">
      <alignment horizontal="center" vertical="center"/>
    </xf>
    <xf numFmtId="43" fontId="4" fillId="0" borderId="2" xfId="20" applyFont="1" applyBorder="1" applyAlignment="1">
      <alignment horizontal="left" vertical="center"/>
    </xf>
    <xf numFmtId="43" fontId="4" fillId="0" borderId="2" xfId="2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43" fontId="5" fillId="0" borderId="1" xfId="20" applyFont="1" applyFill="1" applyBorder="1" applyAlignment="1">
      <alignment vertical="center"/>
    </xf>
    <xf numFmtId="43" fontId="4" fillId="0" borderId="0" xfId="20" applyFont="1" applyAlignment="1">
      <alignment vertical="center"/>
    </xf>
    <xf numFmtId="43" fontId="24" fillId="0" borderId="0" xfId="20" applyFont="1" applyAlignment="1">
      <alignment vertical="center"/>
    </xf>
    <xf numFmtId="43" fontId="2" fillId="4" borderId="0" xfId="2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43" fontId="4" fillId="2" borderId="1" xfId="20" applyFont="1" applyFill="1" applyBorder="1" applyAlignment="1">
      <alignment vertical="center"/>
    </xf>
    <xf numFmtId="2" fontId="2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27" fillId="6" borderId="0" xfId="0" applyFont="1" applyFill="1"/>
    <xf numFmtId="0" fontId="0" fillId="7" borderId="0" xfId="0" applyFill="1" applyAlignment="1">
      <alignment horizontal="center"/>
    </xf>
    <xf numFmtId="0" fontId="24" fillId="0" borderId="0" xfId="0" applyFont="1"/>
    <xf numFmtId="0" fontId="24" fillId="6" borderId="0" xfId="0" applyFont="1" applyFill="1"/>
    <xf numFmtId="49" fontId="2" fillId="7" borderId="0" xfId="0" applyNumberFormat="1" applyFont="1" applyFill="1" applyAlignment="1">
      <alignment horizontal="center"/>
    </xf>
    <xf numFmtId="0" fontId="24" fillId="3" borderId="0" xfId="0" applyFont="1" applyFill="1"/>
    <xf numFmtId="0" fontId="2" fillId="3" borderId="0" xfId="0" applyFont="1" applyFill="1"/>
    <xf numFmtId="0" fontId="24" fillId="8" borderId="0" xfId="0" applyFont="1" applyFill="1"/>
    <xf numFmtId="0" fontId="0" fillId="4" borderId="0" xfId="0" applyFill="1"/>
    <xf numFmtId="0" fontId="50" fillId="9" borderId="0" xfId="0" applyFont="1" applyFill="1"/>
    <xf numFmtId="0" fontId="2" fillId="9" borderId="0" xfId="0" applyFont="1" applyFill="1"/>
    <xf numFmtId="0" fontId="51" fillId="9" borderId="0" xfId="0" applyFont="1" applyFill="1"/>
    <xf numFmtId="0" fontId="52" fillId="9" borderId="0" xfId="0" applyFont="1" applyFill="1"/>
    <xf numFmtId="0" fontId="24" fillId="9" borderId="0" xfId="0" applyFont="1" applyFill="1"/>
    <xf numFmtId="0" fontId="53" fillId="9" borderId="0" xfId="0" applyFont="1" applyFill="1"/>
    <xf numFmtId="0" fontId="5" fillId="0" borderId="1" xfId="0" quotePrefix="1" applyFont="1" applyBorder="1" applyAlignment="1">
      <alignment vertical="center" wrapText="1" shrinkToFit="1"/>
    </xf>
    <xf numFmtId="0" fontId="5" fillId="0" borderId="1" xfId="0" quotePrefix="1" applyFont="1" applyBorder="1" applyAlignment="1">
      <alignment vertical="center" shrinkToFit="1"/>
    </xf>
    <xf numFmtId="0" fontId="19" fillId="0" borderId="1" xfId="0" quotePrefix="1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67" fontId="5" fillId="2" borderId="1" xfId="0" applyNumberFormat="1" applyFont="1" applyFill="1" applyBorder="1" applyAlignment="1">
      <alignment horizontal="center" vertical="center" shrinkToFit="1"/>
    </xf>
    <xf numFmtId="43" fontId="4" fillId="2" borderId="1" xfId="0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43" fontId="5" fillId="2" borderId="1" xfId="20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shrinkToFit="1"/>
    </xf>
    <xf numFmtId="254" fontId="5" fillId="2" borderId="1" xfId="0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right" vertical="center" shrinkToFit="1"/>
    </xf>
    <xf numFmtId="43" fontId="4" fillId="2" borderId="1" xfId="20" applyFont="1" applyFill="1" applyBorder="1" applyAlignment="1">
      <alignment vertical="center" shrinkToFit="1"/>
    </xf>
    <xf numFmtId="43" fontId="4" fillId="2" borderId="1" xfId="20" applyFont="1" applyFill="1" applyBorder="1" applyAlignment="1">
      <alignment horizontal="center" vertical="center" shrinkToFit="1"/>
    </xf>
    <xf numFmtId="49" fontId="4" fillId="2" borderId="1" xfId="20" applyNumberFormat="1" applyFont="1" applyFill="1" applyBorder="1" applyAlignment="1">
      <alignment horizontal="center" vertical="center" shrinkToFit="1"/>
    </xf>
    <xf numFmtId="43" fontId="4" fillId="2" borderId="1" xfId="20" applyFont="1" applyFill="1" applyBorder="1" applyAlignment="1" applyProtection="1">
      <alignment vertical="center" shrinkToFit="1"/>
    </xf>
    <xf numFmtId="0" fontId="24" fillId="5" borderId="0" xfId="0" applyFont="1" applyFill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43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66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66" fontId="4" fillId="0" borderId="3" xfId="0" applyNumberFormat="1" applyFont="1" applyBorder="1" applyAlignment="1">
      <alignment horizontal="center" vertical="center" wrapText="1"/>
    </xf>
    <xf numFmtId="266" fontId="5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266" fontId="24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266" fontId="9" fillId="0" borderId="3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266" fontId="24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266" fontId="5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0" fillId="0" borderId="0" xfId="1092" applyFont="1" applyAlignment="1">
      <alignment horizontal="center" vertical="center"/>
    </xf>
    <xf numFmtId="0" fontId="4" fillId="0" borderId="6" xfId="1092" applyFont="1" applyBorder="1" applyAlignment="1">
      <alignment horizontal="center" vertical="center"/>
    </xf>
    <xf numFmtId="0" fontId="4" fillId="0" borderId="7" xfId="1092" applyFont="1" applyBorder="1" applyAlignment="1">
      <alignment horizontal="center" vertical="center"/>
    </xf>
    <xf numFmtId="0" fontId="4" fillId="0" borderId="4" xfId="1092" applyFont="1" applyBorder="1" applyAlignment="1">
      <alignment horizontal="center" vertical="center"/>
    </xf>
    <xf numFmtId="0" fontId="4" fillId="0" borderId="9" xfId="1092" applyFont="1" applyBorder="1" applyAlignment="1">
      <alignment horizontal="center" vertical="center"/>
    </xf>
    <xf numFmtId="0" fontId="4" fillId="0" borderId="8" xfId="1092" applyFont="1" applyBorder="1" applyAlignment="1">
      <alignment horizontal="center" vertical="center"/>
    </xf>
    <xf numFmtId="0" fontId="4" fillId="0" borderId="12" xfId="1092" applyFont="1" applyBorder="1" applyAlignment="1">
      <alignment horizontal="center" vertical="center"/>
    </xf>
    <xf numFmtId="0" fontId="27" fillId="0" borderId="0" xfId="1092" applyFont="1" applyAlignment="1">
      <alignment horizontal="right" vertical="center"/>
    </xf>
    <xf numFmtId="0" fontId="4" fillId="0" borderId="3" xfId="1092" applyFont="1" applyBorder="1" applyAlignment="1">
      <alignment horizontal="center" vertical="center" wrapText="1"/>
    </xf>
    <xf numFmtId="0" fontId="4" fillId="0" borderId="5" xfId="1092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0" xfId="111" applyFont="1" applyAlignment="1">
      <alignment horizontal="center" vertical="center"/>
    </xf>
    <xf numFmtId="251" fontId="5" fillId="0" borderId="0" xfId="111" applyNumberFormat="1" applyFont="1" applyAlignment="1">
      <alignment horizontal="center" vertical="center"/>
    </xf>
    <xf numFmtId="0" fontId="5" fillId="0" borderId="0" xfId="11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261" fontId="6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6" xfId="111" applyFont="1" applyBorder="1" applyAlignment="1">
      <alignment horizontal="center" vertical="center"/>
    </xf>
    <xf numFmtId="0" fontId="5" fillId="0" borderId="4" xfId="11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49" fontId="4" fillId="0" borderId="6" xfId="111" applyNumberFormat="1" applyFont="1" applyBorder="1" applyAlignment="1">
      <alignment horizontal="center" vertical="center"/>
    </xf>
    <xf numFmtId="0" fontId="4" fillId="0" borderId="6" xfId="111" applyFont="1" applyBorder="1" applyAlignment="1">
      <alignment horizontal="center" vertical="center"/>
    </xf>
    <xf numFmtId="0" fontId="4" fillId="0" borderId="4" xfId="11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 shrinkToFit="1"/>
    </xf>
    <xf numFmtId="14" fontId="3" fillId="0" borderId="5" xfId="0" applyNumberFormat="1" applyFont="1" applyBorder="1" applyAlignment="1">
      <alignment horizontal="center" vertical="center" wrapText="1" shrinkToFi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43" fontId="3" fillId="0" borderId="3" xfId="20" applyFont="1" applyFill="1" applyBorder="1" applyAlignment="1">
      <alignment horizontal="center" vertical="center" wrapText="1"/>
    </xf>
    <xf numFmtId="43" fontId="3" fillId="0" borderId="5" xfId="2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52" fontId="4" fillId="0" borderId="0" xfId="0" applyNumberFormat="1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3" fontId="4" fillId="0" borderId="0" xfId="0" applyNumberFormat="1" applyFont="1" applyAlignment="1">
      <alignment horizontal="right" vertical="center" shrinkToFit="1"/>
    </xf>
    <xf numFmtId="1" fontId="3" fillId="0" borderId="3" xfId="445" applyNumberFormat="1" applyFont="1" applyBorder="1" applyAlignment="1">
      <alignment horizontal="center" vertical="center" wrapText="1"/>
    </xf>
    <xf numFmtId="1" fontId="3" fillId="0" borderId="5" xfId="445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3" fillId="0" borderId="1" xfId="445" applyNumberFormat="1" applyFont="1" applyBorder="1" applyAlignment="1">
      <alignment horizontal="center" vertical="center" wrapText="1"/>
    </xf>
    <xf numFmtId="43" fontId="3" fillId="0" borderId="3" xfId="445" applyNumberFormat="1" applyFont="1" applyBorder="1" applyAlignment="1">
      <alignment horizontal="center" vertical="center" wrapText="1"/>
    </xf>
    <xf numFmtId="43" fontId="3" fillId="0" borderId="5" xfId="445" applyNumberFormat="1" applyFont="1" applyBorder="1" applyAlignment="1">
      <alignment horizontal="center" vertical="center" wrapText="1"/>
    </xf>
    <xf numFmtId="1" fontId="31" fillId="0" borderId="1" xfId="445" applyNumberFormat="1" applyFont="1" applyBorder="1" applyAlignment="1">
      <alignment horizontal="center" vertical="center" wrapText="1"/>
    </xf>
    <xf numFmtId="1" fontId="3" fillId="0" borderId="1" xfId="445" applyNumberFormat="1" applyFont="1" applyBorder="1" applyAlignment="1">
      <alignment horizontal="center" vertical="center" wrapText="1"/>
    </xf>
    <xf numFmtId="0" fontId="3" fillId="0" borderId="1" xfId="109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shrinkToFit="1"/>
    </xf>
    <xf numFmtId="1" fontId="3" fillId="2" borderId="1" xfId="0" applyNumberFormat="1" applyFont="1" applyFill="1" applyBorder="1" applyAlignment="1">
      <alignment horizontal="center" vertical="center" wrapText="1"/>
    </xf>
    <xf numFmtId="43" fontId="3" fillId="0" borderId="3" xfId="0" applyNumberFormat="1" applyFont="1" applyBorder="1" applyAlignment="1">
      <alignment horizontal="center" vertical="center" wrapText="1"/>
    </xf>
    <xf numFmtId="43" fontId="3" fillId="0" borderId="5" xfId="0" applyNumberFormat="1" applyFont="1" applyBorder="1" applyAlignment="1">
      <alignment horizontal="center" vertical="center" wrapText="1"/>
    </xf>
    <xf numFmtId="0" fontId="6" fillId="0" borderId="0" xfId="1095" applyFont="1" applyAlignment="1">
      <alignment horizontal="center" vertical="center"/>
    </xf>
    <xf numFmtId="0" fontId="4" fillId="0" borderId="1" xfId="123" applyFont="1" applyBorder="1" applyAlignment="1">
      <alignment horizontal="center" vertical="center"/>
    </xf>
    <xf numFmtId="0" fontId="4" fillId="0" borderId="1" xfId="921" applyFont="1" applyBorder="1" applyAlignment="1">
      <alignment horizontal="center" vertical="center" wrapText="1"/>
    </xf>
    <xf numFmtId="0" fontId="33" fillId="0" borderId="1" xfId="921" applyFont="1" applyBorder="1" applyAlignment="1">
      <alignment horizontal="center" vertical="center" wrapText="1"/>
    </xf>
    <xf numFmtId="0" fontId="4" fillId="0" borderId="1" xfId="745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4" fillId="0" borderId="0" xfId="921" applyFont="1" applyAlignment="1">
      <alignment horizontal="right" vertical="center" wrapText="1"/>
    </xf>
    <xf numFmtId="0" fontId="4" fillId="0" borderId="1" xfId="1095" applyFont="1" applyBorder="1" applyAlignment="1">
      <alignment horizontal="center" vertical="center" wrapText="1"/>
    </xf>
    <xf numFmtId="0" fontId="4" fillId="0" borderId="1" xfId="1095" applyFont="1" applyBorder="1" applyAlignment="1">
      <alignment horizontal="center" vertical="center" shrinkToFit="1"/>
    </xf>
    <xf numFmtId="49" fontId="4" fillId="0" borderId="1" xfId="92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252" fontId="3" fillId="0" borderId="9" xfId="1095" applyNumberFormat="1" applyFont="1" applyBorder="1" applyAlignment="1">
      <alignment horizontal="center" vertical="center"/>
    </xf>
    <xf numFmtId="252" fontId="4" fillId="0" borderId="12" xfId="1095" applyNumberFormat="1" applyFont="1" applyBorder="1" applyAlignment="1">
      <alignment horizontal="center" vertical="center"/>
    </xf>
    <xf numFmtId="252" fontId="4" fillId="0" borderId="10" xfId="1095" applyNumberFormat="1" applyFont="1" applyBorder="1" applyAlignment="1">
      <alignment horizontal="center" vertical="center"/>
    </xf>
    <xf numFmtId="252" fontId="4" fillId="0" borderId="13" xfId="1095" applyNumberFormat="1" applyFont="1" applyBorder="1" applyAlignment="1">
      <alignment horizontal="center" vertical="center"/>
    </xf>
    <xf numFmtId="0" fontId="4" fillId="0" borderId="9" xfId="1095" applyFont="1" applyBorder="1" applyAlignment="1">
      <alignment horizontal="center" vertical="center"/>
    </xf>
    <xf numFmtId="0" fontId="4" fillId="0" borderId="8" xfId="1095" applyFont="1" applyBorder="1" applyAlignment="1">
      <alignment horizontal="center" vertical="center"/>
    </xf>
    <xf numFmtId="0" fontId="4" fillId="0" borderId="12" xfId="1095" applyFont="1" applyBorder="1" applyAlignment="1">
      <alignment horizontal="center" vertical="center"/>
    </xf>
    <xf numFmtId="0" fontId="4" fillId="0" borderId="10" xfId="1095" applyFont="1" applyBorder="1" applyAlignment="1">
      <alignment horizontal="center" vertical="center"/>
    </xf>
    <xf numFmtId="0" fontId="4" fillId="0" borderId="2" xfId="1095" applyFont="1" applyBorder="1" applyAlignment="1">
      <alignment horizontal="center" vertical="center"/>
    </xf>
    <xf numFmtId="0" fontId="4" fillId="0" borderId="13" xfId="1095" applyFont="1" applyBorder="1" applyAlignment="1">
      <alignment horizontal="center" vertical="center"/>
    </xf>
    <xf numFmtId="253" fontId="4" fillId="0" borderId="3" xfId="1095" applyNumberFormat="1" applyFont="1" applyBorder="1" applyAlignment="1">
      <alignment horizontal="center" vertical="center" wrapText="1"/>
    </xf>
    <xf numFmtId="253" fontId="4" fillId="0" borderId="5" xfId="1095" applyNumberFormat="1" applyFont="1" applyBorder="1" applyAlignment="1">
      <alignment horizontal="center" vertical="center" wrapText="1"/>
    </xf>
    <xf numFmtId="43" fontId="3" fillId="0" borderId="3" xfId="20" applyFont="1" applyFill="1" applyBorder="1" applyAlignment="1">
      <alignment horizontal="center" vertical="center"/>
    </xf>
    <xf numFmtId="43" fontId="4" fillId="0" borderId="5" xfId="20" applyFont="1" applyFill="1" applyBorder="1" applyAlignment="1">
      <alignment horizontal="center" vertical="center"/>
    </xf>
    <xf numFmtId="252" fontId="4" fillId="0" borderId="3" xfId="1095" applyNumberFormat="1" applyFont="1" applyBorder="1" applyAlignment="1">
      <alignment horizontal="center" vertical="center"/>
    </xf>
    <xf numFmtId="252" fontId="4" fillId="0" borderId="5" xfId="1095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1" fontId="26" fillId="0" borderId="3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/>
    </xf>
    <xf numFmtId="0" fontId="26" fillId="0" borderId="1" xfId="109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43" fontId="31" fillId="0" borderId="3" xfId="0" applyNumberFormat="1" applyFont="1" applyBorder="1" applyAlignment="1">
      <alignment horizontal="center" vertical="center" wrapText="1"/>
    </xf>
    <xf numFmtId="43" fontId="31" fillId="0" borderId="5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269" fontId="4" fillId="0" borderId="3" xfId="0" applyNumberFormat="1" applyFont="1" applyBorder="1" applyAlignment="1">
      <alignment horizontal="center" vertical="center" wrapText="1"/>
    </xf>
    <xf numFmtId="269" fontId="4" fillId="0" borderId="5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269" fontId="3" fillId="0" borderId="1" xfId="0" applyNumberFormat="1" applyFont="1" applyBorder="1" applyAlignment="1">
      <alignment horizontal="center" vertical="center" wrapText="1"/>
    </xf>
    <xf numFmtId="269" fontId="4" fillId="0" borderId="1" xfId="0" applyNumberFormat="1" applyFont="1" applyBorder="1" applyAlignment="1">
      <alignment horizontal="center" vertical="center" wrapText="1"/>
    </xf>
    <xf numFmtId="269" fontId="3" fillId="0" borderId="3" xfId="0" applyNumberFormat="1" applyFont="1" applyBorder="1" applyAlignment="1">
      <alignment horizontal="center" vertical="center" wrapText="1"/>
    </xf>
    <xf numFmtId="269" fontId="4" fillId="0" borderId="3" xfId="0" applyNumberFormat="1" applyFont="1" applyBorder="1" applyAlignment="1">
      <alignment horizontal="center" vertical="center"/>
    </xf>
    <xf numFmtId="26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69" fontId="3" fillId="0" borderId="1" xfId="0" applyNumberFormat="1" applyFont="1" applyBorder="1" applyAlignment="1">
      <alignment horizontal="center" vertical="center"/>
    </xf>
    <xf numFmtId="269" fontId="4" fillId="0" borderId="1" xfId="0" applyNumberFormat="1" applyFont="1" applyBorder="1" applyAlignment="1">
      <alignment horizontal="center" vertical="center"/>
    </xf>
    <xf numFmtId="269" fontId="4" fillId="0" borderId="11" xfId="0" applyNumberFormat="1" applyFont="1" applyBorder="1" applyAlignment="1">
      <alignment horizontal="center" vertical="center" wrapText="1"/>
    </xf>
    <xf numFmtId="269" fontId="4" fillId="0" borderId="3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269" fontId="3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52" fontId="4" fillId="0" borderId="0" xfId="0" applyNumberFormat="1" applyFont="1" applyAlignment="1">
      <alignment horizontal="right" wrapText="1"/>
    </xf>
    <xf numFmtId="49" fontId="4" fillId="0" borderId="4" xfId="111" applyNumberFormat="1" applyFont="1" applyBorder="1" applyAlignment="1">
      <alignment horizontal="center" vertical="center"/>
    </xf>
    <xf numFmtId="0" fontId="23" fillId="0" borderId="0" xfId="111" applyFont="1" applyAlignment="1">
      <alignment horizontal="center" vertical="center" wrapText="1"/>
    </xf>
    <xf numFmtId="0" fontId="4" fillId="0" borderId="1" xfId="111" applyFont="1" applyBorder="1" applyAlignment="1">
      <alignment horizontal="center" vertical="center"/>
    </xf>
    <xf numFmtId="0" fontId="5" fillId="0" borderId="7" xfId="111" applyFont="1" applyBorder="1" applyAlignment="1">
      <alignment horizontal="center" vertical="center"/>
    </xf>
    <xf numFmtId="0" fontId="4" fillId="0" borderId="8" xfId="111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4" fillId="0" borderId="3" xfId="111" applyFont="1" applyBorder="1" applyAlignment="1">
      <alignment horizontal="center" vertical="center"/>
    </xf>
    <xf numFmtId="0" fontId="4" fillId="0" borderId="5" xfId="111" applyFont="1" applyBorder="1" applyAlignment="1">
      <alignment horizontal="center" vertical="center"/>
    </xf>
    <xf numFmtId="0" fontId="4" fillId="0" borderId="1" xfId="111" applyFont="1" applyBorder="1" applyAlignment="1">
      <alignment horizontal="center" vertical="center" wrapText="1"/>
    </xf>
    <xf numFmtId="0" fontId="4" fillId="0" borderId="3" xfId="111" applyFont="1" applyBorder="1" applyAlignment="1">
      <alignment horizontal="center" vertical="center" wrapText="1"/>
    </xf>
    <xf numFmtId="0" fontId="4" fillId="0" borderId="5" xfId="111" applyFont="1" applyBorder="1" applyAlignment="1">
      <alignment horizontal="center" vertical="center" wrapText="1"/>
    </xf>
    <xf numFmtId="0" fontId="4" fillId="0" borderId="3" xfId="1094" applyFont="1" applyBorder="1" applyAlignment="1">
      <alignment horizontal="center" vertical="center" wrapText="1"/>
    </xf>
    <xf numFmtId="0" fontId="4" fillId="0" borderId="5" xfId="1094" applyFont="1" applyBorder="1" applyAlignment="1">
      <alignment horizontal="center" vertical="center" wrapText="1"/>
    </xf>
    <xf numFmtId="0" fontId="4" fillId="2" borderId="1" xfId="111" applyFont="1" applyFill="1" applyBorder="1" applyAlignment="1">
      <alignment horizontal="center" vertical="center"/>
    </xf>
    <xf numFmtId="266" fontId="6" fillId="0" borderId="0" xfId="0" applyNumberFormat="1" applyFont="1" applyAlignment="1">
      <alignment horizontal="center" vertical="center"/>
    </xf>
    <xf numFmtId="251" fontId="6" fillId="0" borderId="0" xfId="2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254" fontId="4" fillId="0" borderId="0" xfId="20" applyNumberFormat="1" applyFont="1" applyAlignment="1">
      <alignment horizontal="right" vertical="center" wrapText="1"/>
    </xf>
    <xf numFmtId="254" fontId="9" fillId="0" borderId="0" xfId="20" applyNumberFormat="1" applyFont="1" applyAlignment="1">
      <alignment horizontal="right" vertical="center"/>
    </xf>
    <xf numFmtId="256" fontId="4" fillId="0" borderId="0" xfId="20" applyNumberFormat="1" applyFont="1" applyFill="1" applyAlignment="1">
      <alignment horizontal="right" vertical="center"/>
    </xf>
    <xf numFmtId="251" fontId="6" fillId="0" borderId="0" xfId="0" applyNumberFormat="1" applyFont="1" applyAlignment="1">
      <alignment horizontal="center" vertical="center"/>
    </xf>
    <xf numFmtId="43" fontId="4" fillId="0" borderId="0" xfId="20" applyFont="1" applyAlignment="1">
      <alignment horizontal="right" vertical="center" wrapText="1"/>
    </xf>
    <xf numFmtId="43" fontId="4" fillId="0" borderId="2" xfId="20" applyFont="1" applyFill="1" applyBorder="1" applyAlignment="1">
      <alignment horizontal="center" vertical="center"/>
    </xf>
    <xf numFmtId="43" fontId="4" fillId="0" borderId="0" xfId="20" applyFont="1" applyFill="1" applyAlignment="1">
      <alignment horizontal="right" vertical="center" wrapText="1"/>
    </xf>
    <xf numFmtId="254" fontId="6" fillId="0" borderId="0" xfId="20" applyNumberFormat="1" applyFont="1" applyAlignment="1">
      <alignment horizontal="center" vertical="center"/>
    </xf>
    <xf numFmtId="252" fontId="4" fillId="0" borderId="8" xfId="0" applyNumberFormat="1" applyFont="1" applyBorder="1" applyAlignment="1">
      <alignment horizontal="right" vertical="center" wrapText="1"/>
    </xf>
    <xf numFmtId="43" fontId="4" fillId="0" borderId="0" xfId="20" applyFont="1" applyBorder="1" applyAlignment="1">
      <alignment horizontal="right" vertical="center" wrapText="1"/>
    </xf>
    <xf numFmtId="252" fontId="4" fillId="0" borderId="8" xfId="0" applyNumberFormat="1" applyFont="1" applyBorder="1" applyAlignment="1">
      <alignment horizontal="center" vertical="center" wrapText="1"/>
    </xf>
  </cellXfs>
  <cellStyles count="1288">
    <cellStyle name="_x0004_" xfId="111" xr:uid="{00000000-0005-0000-0000-00009B000000}"/>
    <cellStyle name=" 3]_x000d__x000a_Zoomed=1_x000d__x000a_Row=128_x000d__x000a_Column=101_x000d__x000a_Height=300_x000d__x000a_Width=301_x000d__x000a_FontName=System_x000d__x000a_FontStyle=1_x000d__x000a_FontSize=12_x000d__x000a_PrtFontNa" xfId="77" xr:uid="{00000000-0005-0000-0000-00006A000000}"/>
    <cellStyle name="_x000a_mouse.drv=lm" xfId="103" xr:uid="{00000000-0005-0000-0000-000093000000}"/>
    <cellStyle name="??" xfId="112" xr:uid="{00000000-0005-0000-0000-00009C000000}"/>
    <cellStyle name="?? [0.00]_Analysis of Loans" xfId="107" xr:uid="{00000000-0005-0000-0000-000097000000}"/>
    <cellStyle name="?? [0]" xfId="114" xr:uid="{00000000-0005-0000-0000-00009E000000}"/>
    <cellStyle name="?? [0] 2" xfId="108" xr:uid="{00000000-0005-0000-0000-000098000000}"/>
    <cellStyle name="?? [0] 3" xfId="109" xr:uid="{00000000-0005-0000-0000-000099000000}"/>
    <cellStyle name="?? 2" xfId="58" xr:uid="{00000000-0005-0000-0000-00004F000000}"/>
    <cellStyle name="?? 2 2" xfId="15" xr:uid="{00000000-0005-0000-0000-000013000000}"/>
    <cellStyle name="?? 2 2 2" xfId="117" xr:uid="{00000000-0005-0000-0000-0000A1000000}"/>
    <cellStyle name="?? 2 3" xfId="92" xr:uid="{00000000-0005-0000-0000-000081000000}"/>
    <cellStyle name="?? 2 3 2" xfId="59" xr:uid="{00000000-0005-0000-0000-000050000000}"/>
    <cellStyle name="?? 2 4" xfId="96" xr:uid="{00000000-0005-0000-0000-000087000000}"/>
    <cellStyle name="?? 3" xfId="106" xr:uid="{00000000-0005-0000-0000-000096000000}"/>
    <cellStyle name="?? 4" xfId="121" xr:uid="{00000000-0005-0000-0000-0000A5000000}"/>
    <cellStyle name="?? 5" xfId="122" xr:uid="{00000000-0005-0000-0000-0000A6000000}"/>
    <cellStyle name="???? [0.00]_Analysis of Loans" xfId="129" xr:uid="{00000000-0005-0000-0000-0000AD000000}"/>
    <cellStyle name="????_Analysis of Loans" xfId="133" xr:uid="{00000000-0005-0000-0000-0000B1000000}"/>
    <cellStyle name="??_????????" xfId="137" xr:uid="{00000000-0005-0000-0000-0000B5000000}"/>
    <cellStyle name="?…????è [0.00]_Region Orders (2)" xfId="5" xr:uid="{00000000-0005-0000-0000-000008000000}"/>
    <cellStyle name="?…????è_Region Orders (2)" xfId="16" xr:uid="{00000000-0005-0000-0000-000015000000}"/>
    <cellStyle name="?鹎%U龡&amp;H?_x0008__x001c__x001c_?_x0007__x0001__x0001_" xfId="141" xr:uid="{00000000-0005-0000-0000-0000B9000000}"/>
    <cellStyle name="?痃%S&amp;F?_x0008_?o_x0006__x0007__x0001__x0001_" xfId="146" xr:uid="{00000000-0005-0000-0000-0000BE000000}"/>
    <cellStyle name="?痃%S&amp;F?_x0008_?o_x0006__x0007__x0001__x0001_ 2" xfId="147" xr:uid="{00000000-0005-0000-0000-0000BF000000}"/>
    <cellStyle name="?痃%S&amp;F?_x0008_?o_x0006__x0007__x0001__x0001_ 2 2" xfId="149" xr:uid="{00000000-0005-0000-0000-0000C1000000}"/>
    <cellStyle name="?痃%S&amp;F?_x0008_?o_x0006__x0007__x0001__x0001_ 3" xfId="152" xr:uid="{00000000-0005-0000-0000-0000C4000000}"/>
    <cellStyle name="@_text" xfId="154" xr:uid="{00000000-0005-0000-0000-0000C6000000}"/>
    <cellStyle name="@_text_工程建设其他费用" xfId="156" xr:uid="{00000000-0005-0000-0000-0000C8000000}"/>
    <cellStyle name="@_text_应收票据" xfId="160" xr:uid="{00000000-0005-0000-0000-0000CC000000}"/>
    <cellStyle name="@_text_玉璘集团评估审调1231" xfId="163" xr:uid="{00000000-0005-0000-0000-0000CF000000}"/>
    <cellStyle name="_(本部资产评估申报表--通用(有审计0816最新) (2)" xfId="166" xr:uid="{00000000-0005-0000-0000-0000D2000000}"/>
    <cellStyle name="_(中企华)审计评估联合申报明细表.V1" xfId="168" xr:uid="{00000000-0005-0000-0000-0000D4000000}"/>
    <cellStyle name="_02-齐齐哈尔" xfId="170" xr:uid="{00000000-0005-0000-0000-0000D6000000}"/>
    <cellStyle name="_03-牡丹江" xfId="174" xr:uid="{00000000-0005-0000-0000-0000DA000000}"/>
    <cellStyle name="_04-佳木斯" xfId="175" xr:uid="{00000000-0005-0000-0000-0000DB000000}"/>
    <cellStyle name="_05-鸡西" xfId="177" xr:uid="{00000000-0005-0000-0000-0000DD000000}"/>
    <cellStyle name="_06-鹤岗" xfId="134" xr:uid="{00000000-0005-0000-0000-0000B2000000}"/>
    <cellStyle name="_07-双鸭山" xfId="180" xr:uid="{00000000-0005-0000-0000-0000E0000000}"/>
    <cellStyle name="_08-七台河" xfId="187" xr:uid="{00000000-0005-0000-0000-0000E7000000}"/>
    <cellStyle name="_09-伊春" xfId="190" xr:uid="{00000000-0005-0000-0000-0000EA000000}"/>
    <cellStyle name="_10-绥化" xfId="192" xr:uid="{00000000-0005-0000-0000-0000EC000000}"/>
    <cellStyle name="_11-大兴安岭" xfId="26" xr:uid="{00000000-0005-0000-0000-000021000000}"/>
    <cellStyle name="_12-黑河" xfId="194" xr:uid="{00000000-0005-0000-0000-0000EE000000}"/>
    <cellStyle name="_13-直属" xfId="197" xr:uid="{00000000-0005-0000-0000-0000F1000000}"/>
    <cellStyle name="_14-营业部" xfId="201" xr:uid="{00000000-0005-0000-0000-0000F5000000}"/>
    <cellStyle name="_15-铁道" xfId="205" xr:uid="{00000000-0005-0000-0000-0000F9000000}"/>
    <cellStyle name="_16-省行本级" xfId="195" xr:uid="{00000000-0005-0000-0000-0000EF000000}"/>
    <cellStyle name="_17-国际部" xfId="211" xr:uid="{00000000-0005-0000-0000-0000FF000000}"/>
    <cellStyle name="_18-动力" xfId="212" xr:uid="{00000000-0005-0000-0000-000000010000}"/>
    <cellStyle name="_19-住房" xfId="214" xr:uid="{00000000-0005-0000-0000-000002010000}"/>
    <cellStyle name="_20-二支行" xfId="105" xr:uid="{00000000-0005-0000-0000-000095000000}"/>
    <cellStyle name="_22-新阳" xfId="220" xr:uid="{00000000-0005-0000-0000-000008010000}"/>
    <cellStyle name="_23-平房" xfId="68" xr:uid="{00000000-0005-0000-0000-00005D000000}"/>
    <cellStyle name="_24-太平" xfId="222" xr:uid="{00000000-0005-0000-0000-00000A010000}"/>
    <cellStyle name="_25-道里" xfId="224" xr:uid="{00000000-0005-0000-0000-00000C010000}"/>
    <cellStyle name="_26-哈龙" xfId="227" xr:uid="{00000000-0005-0000-0000-00000F010000}"/>
    <cellStyle name="_27-道外" xfId="207" xr:uid="{00000000-0005-0000-0000-0000FB000000}"/>
    <cellStyle name="_28-南岗" xfId="228" xr:uid="{00000000-0005-0000-0000-000010010000}"/>
    <cellStyle name="_29-香坊" xfId="233" xr:uid="{00000000-0005-0000-0000-000015010000}"/>
    <cellStyle name="_2流动资产底稿05(福州中免完整）" xfId="235" xr:uid="{00000000-0005-0000-0000-000017010000}"/>
    <cellStyle name="_30-开发区" xfId="236" xr:uid="{00000000-0005-0000-0000-000018010000}"/>
    <cellStyle name="_31-巴彦" xfId="204" xr:uid="{00000000-0005-0000-0000-0000F8000000}"/>
    <cellStyle name="_32-宾县" xfId="241" xr:uid="{00000000-0005-0000-0000-00001D010000}"/>
    <cellStyle name="_33-呼兰" xfId="53" xr:uid="{00000000-0005-0000-0000-000045000000}"/>
    <cellStyle name="_34-通河" xfId="243" xr:uid="{00000000-0005-0000-0000-00001F010000}"/>
    <cellStyle name="_35-五常" xfId="247" xr:uid="{00000000-0005-0000-0000-000023010000}"/>
    <cellStyle name="_36-依兰" xfId="251" xr:uid="{00000000-0005-0000-0000-000027010000}"/>
    <cellStyle name="_37-双城" xfId="257" xr:uid="{00000000-0005-0000-0000-00002D010000}"/>
    <cellStyle name="_38-尚志" xfId="259" xr:uid="{00000000-0005-0000-0000-00002F010000}"/>
    <cellStyle name="_39-延寿" xfId="263" xr:uid="{00000000-0005-0000-0000-000033010000}"/>
    <cellStyle name="_40-木兰" xfId="265" xr:uid="{00000000-0005-0000-0000-000035010000}"/>
    <cellStyle name="_415机械制造设备" xfId="271" xr:uid="{00000000-0005-0000-0000-00003B010000}"/>
    <cellStyle name="_41-阿城" xfId="276" xr:uid="{00000000-0005-0000-0000-000040010000}"/>
    <cellStyle name="_42-方正" xfId="225" xr:uid="{00000000-0005-0000-0000-00000D010000}"/>
    <cellStyle name="_43-报帐组" xfId="83" xr:uid="{00000000-0005-0000-0000-000075000000}"/>
    <cellStyle name="_5负债类底稿06-0" xfId="278" xr:uid="{00000000-0005-0000-0000-000042010000}"/>
    <cellStyle name="_6权益类底稿06" xfId="281" xr:uid="{00000000-0005-0000-0000-000045010000}"/>
    <cellStyle name="_CBRE明细表" xfId="126" xr:uid="{00000000-0005-0000-0000-0000AA000000}"/>
    <cellStyle name="_CCB.HO.New TB template.CCB PRC IAS Sorting.040223 trial run" xfId="283" xr:uid="{00000000-0005-0000-0000-000047010000}"/>
    <cellStyle name="_ET_STYLE_NoName_00_" xfId="285" xr:uid="{00000000-0005-0000-0000-000049010000}"/>
    <cellStyle name="_ET_STYLE_NoName_00__评估明细表" xfId="268" xr:uid="{00000000-0005-0000-0000-000038010000}"/>
    <cellStyle name="_KPMG original version" xfId="286" xr:uid="{00000000-0005-0000-0000-00004A010000}"/>
    <cellStyle name="_KPMG original version_(中企华)审计评估联合申报明细表.V1" xfId="153" xr:uid="{00000000-0005-0000-0000-0000C5000000}"/>
    <cellStyle name="_KPMG original version_附表1-审计评估联合申报明细表630新" xfId="287" xr:uid="{00000000-0005-0000-0000-00004B010000}"/>
    <cellStyle name="_KPMG original version_附件1：审计评估联合申报明细表" xfId="291" xr:uid="{00000000-0005-0000-0000-00004F010000}"/>
    <cellStyle name="_KPMG original version_评估明细表(新准则)电力" xfId="191" xr:uid="{00000000-0005-0000-0000-0000EB000000}"/>
    <cellStyle name="_KPMG original version_评估明细表(新准则)电力0630" xfId="132" xr:uid="{00000000-0005-0000-0000-0000B0000000}"/>
    <cellStyle name="_KPMG original version_审计评估联合申报明细表－GG" xfId="292" xr:uid="{00000000-0005-0000-0000-000050010000}"/>
    <cellStyle name="_long term loan - others 300504" xfId="67" xr:uid="{00000000-0005-0000-0000-00005A000000}"/>
    <cellStyle name="_long term loan - others 300504_(中企华)审计评估联合申报明细表.V1" xfId="294" xr:uid="{00000000-0005-0000-0000-000052010000}"/>
    <cellStyle name="_long term loan - others 300504_KPMG original version" xfId="297" xr:uid="{00000000-0005-0000-0000-000055010000}"/>
    <cellStyle name="_long term loan - others 300504_KPMG original version_(中企华)审计评估联合申报明细表.V1" xfId="299" xr:uid="{00000000-0005-0000-0000-000057010000}"/>
    <cellStyle name="_long term loan - others 300504_KPMG original version_附表1-审计评估联合申报明细表630新" xfId="303" xr:uid="{00000000-0005-0000-0000-00005B010000}"/>
    <cellStyle name="_long term loan - others 300504_KPMG original version_附件1：审计评估联合申报明细表" xfId="307" xr:uid="{00000000-0005-0000-0000-00005F010000}"/>
    <cellStyle name="_long term loan - others 300504_KPMG original version_评估明细表(新准则)电力" xfId="308" xr:uid="{00000000-0005-0000-0000-000060010000}"/>
    <cellStyle name="_long term loan - others 300504_KPMG original version_评估明细表(新准则)电力0630" xfId="310" xr:uid="{00000000-0005-0000-0000-000062010000}"/>
    <cellStyle name="_long term loan - others 300504_KPMG original version_审计评估联合申报明细表－GG" xfId="313" xr:uid="{00000000-0005-0000-0000-000065010000}"/>
    <cellStyle name="_long term loan - others 300504_Shenhua PBC package 050530" xfId="316" xr:uid="{00000000-0005-0000-0000-000068010000}"/>
    <cellStyle name="_long term loan - others 300504_Shenhua PBC package 050530_(中企华)审计评估联合申报明细表.V1" xfId="319" xr:uid="{00000000-0005-0000-0000-00006B010000}"/>
    <cellStyle name="_long term loan - others 300504_Shenhua PBC package 050530_附表1-审计评估联合申报明细表630新" xfId="328" xr:uid="{00000000-0005-0000-0000-000074010000}"/>
    <cellStyle name="_long term loan - others 300504_Shenhua PBC package 050530_附件1：审计评估联合申报明细表" xfId="330" xr:uid="{00000000-0005-0000-0000-000076010000}"/>
    <cellStyle name="_long term loan - others 300504_Shenhua PBC package 050530_评估明细表(新准则)电力" xfId="334" xr:uid="{00000000-0005-0000-0000-00007A010000}"/>
    <cellStyle name="_long term loan - others 300504_Shenhua PBC package 050530_评估明细表(新准则)电力0630" xfId="339" xr:uid="{00000000-0005-0000-0000-00007F010000}"/>
    <cellStyle name="_long term loan - others 300504_Shenhua PBC package 050530_审计评估联合申报明细表－GG" xfId="336" xr:uid="{00000000-0005-0000-0000-00007C010000}"/>
    <cellStyle name="_long term loan - others 300504_附表1-审计评估联合申报明细表630新" xfId="344" xr:uid="{00000000-0005-0000-0000-000084010000}"/>
    <cellStyle name="_long term loan - others 300504_附件1：审计评估联合申报明细表" xfId="349" xr:uid="{00000000-0005-0000-0000-000089010000}"/>
    <cellStyle name="_long term loan - others 300504_评估明细表(新准则)电力" xfId="350" xr:uid="{00000000-0005-0000-0000-00008A010000}"/>
    <cellStyle name="_long term loan - others 300504_评估明细表(新准则)电力0630" xfId="351" xr:uid="{00000000-0005-0000-0000-00008B010000}"/>
    <cellStyle name="_long term loan - others 300504_审计调查表.V3" xfId="357" xr:uid="{00000000-0005-0000-0000-000091010000}"/>
    <cellStyle name="_long term loan - others 300504_审计评估联合申报明细表－GG" xfId="361" xr:uid="{00000000-0005-0000-0000-000095010000}"/>
    <cellStyle name="_Part III.200406.Loan and Liabilities details.(Site Name)" xfId="363" xr:uid="{00000000-0005-0000-0000-000097010000}"/>
    <cellStyle name="_Part III.200406.Loan and Liabilities details.(Site Name)_(中企华)审计评估联合申报明细表.V1" xfId="364" xr:uid="{00000000-0005-0000-0000-000098010000}"/>
    <cellStyle name="_Part III.200406.Loan and Liabilities details.(Site Name)_KPMG original version" xfId="367" xr:uid="{00000000-0005-0000-0000-00009B010000}"/>
    <cellStyle name="_Part III.200406.Loan and Liabilities details.(Site Name)_KPMG original version_(中企华)审计评估联合申报明细表.V1" xfId="369" xr:uid="{00000000-0005-0000-0000-00009D010000}"/>
    <cellStyle name="_Part III.200406.Loan and Liabilities details.(Site Name)_KPMG original version_附表1-审计评估联合申报明细表630新" xfId="371" xr:uid="{00000000-0005-0000-0000-00009F010000}"/>
    <cellStyle name="_Part III.200406.Loan and Liabilities details.(Site Name)_KPMG original version_附件1：审计评估联合申报明细表" xfId="372" xr:uid="{00000000-0005-0000-0000-0000A0010000}"/>
    <cellStyle name="_Part III.200406.Loan and Liabilities details.(Site Name)_KPMG original version_评估明细表(新准则)电力" xfId="315" xr:uid="{00000000-0005-0000-0000-000067010000}"/>
    <cellStyle name="_Part III.200406.Loan and Liabilities details.(Site Name)_KPMG original version_评估明细表(新准则)电力0630" xfId="376" xr:uid="{00000000-0005-0000-0000-0000A4010000}"/>
    <cellStyle name="_Part III.200406.Loan and Liabilities details.(Site Name)_KPMG original version_审计评估联合申报明细表－GG" xfId="377" xr:uid="{00000000-0005-0000-0000-0000A5010000}"/>
    <cellStyle name="_Part III.200406.Loan and Liabilities details.(Site Name)_Shenhua PBC package 050530" xfId="86" xr:uid="{00000000-0005-0000-0000-000079000000}"/>
    <cellStyle name="_Part III.200406.Loan and Liabilities details.(Site Name)_Shenhua PBC package 050530_(中企华)审计评估联合申报明细表.V1" xfId="383" xr:uid="{00000000-0005-0000-0000-0000AB010000}"/>
    <cellStyle name="_Part III.200406.Loan and Liabilities details.(Site Name)_Shenhua PBC package 050530_附表1-审计评估联合申报明细表630新" xfId="386" xr:uid="{00000000-0005-0000-0000-0000AE010000}"/>
    <cellStyle name="_Part III.200406.Loan and Liabilities details.(Site Name)_Shenhua PBC package 050530_附件1：审计评估联合申报明细表" xfId="394" xr:uid="{00000000-0005-0000-0000-0000B6010000}"/>
    <cellStyle name="_Part III.200406.Loan and Liabilities details.(Site Name)_Shenhua PBC package 050530_评估明细表(新准则)电力" xfId="398" xr:uid="{00000000-0005-0000-0000-0000BA010000}"/>
    <cellStyle name="_Part III.200406.Loan and Liabilities details.(Site Name)_Shenhua PBC package 050530_评估明细表(新准则)电力0630" xfId="226" xr:uid="{00000000-0005-0000-0000-00000E010000}"/>
    <cellStyle name="_Part III.200406.Loan and Liabilities details.(Site Name)_Shenhua PBC package 050530_审计评估联合申报明细表－GG" xfId="400" xr:uid="{00000000-0005-0000-0000-0000BC010000}"/>
    <cellStyle name="_Part III.200406.Loan and Liabilities details.(Site Name)_附表1-审计评估联合申报明细表630新" xfId="407" xr:uid="{00000000-0005-0000-0000-0000C3010000}"/>
    <cellStyle name="_Part III.200406.Loan and Liabilities details.(Site Name)_附件1：审计评估联合申报明细表" xfId="410" xr:uid="{00000000-0005-0000-0000-0000C6010000}"/>
    <cellStyle name="_Part III.200406.Loan and Liabilities details.(Site Name)_评估明细表(新准则)电力" xfId="416" xr:uid="{00000000-0005-0000-0000-0000CC010000}"/>
    <cellStyle name="_Part III.200406.Loan and Liabilities details.(Site Name)_评估明细表(新准则)电力0630" xfId="422" xr:uid="{00000000-0005-0000-0000-0000D2010000}"/>
    <cellStyle name="_Part III.200406.Loan and Liabilities details.(Site Name)_审计调查表.V3" xfId="311" xr:uid="{00000000-0005-0000-0000-000063010000}"/>
    <cellStyle name="_Part III.200406.Loan and Liabilities details.(Site Name)_审计评估联合申报明细表－GG" xfId="423" xr:uid="{00000000-0005-0000-0000-0000D3010000}"/>
    <cellStyle name="_PBC-assets1" xfId="425" xr:uid="{00000000-0005-0000-0000-0000D5010000}"/>
    <cellStyle name="_PL" xfId="165" xr:uid="{00000000-0005-0000-0000-0000D1000000}"/>
    <cellStyle name="_PL 2" xfId="426" xr:uid="{00000000-0005-0000-0000-0000D6010000}"/>
    <cellStyle name="_PL 2 2" xfId="428" xr:uid="{00000000-0005-0000-0000-0000D8010000}"/>
    <cellStyle name="_PL 3" xfId="431" xr:uid="{00000000-0005-0000-0000-0000DB010000}"/>
    <cellStyle name="_Sheet1" xfId="432" xr:uid="{00000000-0005-0000-0000-0000DC010000}"/>
    <cellStyle name="_Shenhua PBC package 050530" xfId="439" xr:uid="{00000000-0005-0000-0000-0000E3010000}"/>
    <cellStyle name="_Shenhua PBC package 050530_(中企华)审计评估联合申报明细表.V1" xfId="441" xr:uid="{00000000-0005-0000-0000-0000E5010000}"/>
    <cellStyle name="_Shenhua PBC package 050530_附表1-审计评估联合申报明细表630新" xfId="443" xr:uid="{00000000-0005-0000-0000-0000E7010000}"/>
    <cellStyle name="_Shenhua PBC package 050530_附件1：审计评估联合申报明细表" xfId="444" xr:uid="{00000000-0005-0000-0000-0000E8010000}"/>
    <cellStyle name="_Shenhua PBC package 050530_评估明细表(新准则)电力" xfId="326" xr:uid="{00000000-0005-0000-0000-000072010000}"/>
    <cellStyle name="_Shenhua PBC package 050530_评估明细表(新准则)电力0630" xfId="447" xr:uid="{00000000-0005-0000-0000-0000EB010000}"/>
    <cellStyle name="_Shenhua PBC package 050530_审计评估联合申报明细表－GG" xfId="88" xr:uid="{00000000-0005-0000-0000-00007B000000}"/>
    <cellStyle name="_update银行询证函控制表20090630" xfId="450" xr:uid="{00000000-0005-0000-0000-0000EE010000}"/>
    <cellStyle name="_报表" xfId="451" xr:uid="{00000000-0005-0000-0000-0000EF010000}"/>
    <cellStyle name="_北京海信设备底稿" xfId="27" xr:uid="{00000000-0005-0000-0000-000022000000}"/>
    <cellStyle name="_北新龙之星2004年审工作底稿" xfId="454" xr:uid="{00000000-0005-0000-0000-0000F2010000}"/>
    <cellStyle name="_表10-11应付账款" xfId="456" xr:uid="{00000000-0005-0000-0000-0000F4010000}"/>
    <cellStyle name="_表12-1委托贷款1" xfId="50" xr:uid="{00000000-0005-0000-0000-000042000000}"/>
    <cellStyle name="_表12-2委托贷款基金1" xfId="462" xr:uid="{00000000-0005-0000-0000-0000FA010000}"/>
    <cellStyle name="_成本法评估审计联合申报明细表" xfId="463" xr:uid="{00000000-0005-0000-0000-0000FB010000}"/>
    <cellStyle name="_第一太平" xfId="193" xr:uid="{00000000-0005-0000-0000-0000ED000000}"/>
    <cellStyle name="_电力收益法申报表" xfId="385" xr:uid="{00000000-0005-0000-0000-0000AD010000}"/>
    <cellStyle name="_东漆（新）12.31" xfId="446" xr:uid="{00000000-0005-0000-0000-0000EA010000}"/>
    <cellStyle name="_房屋建筑评估申报表" xfId="465" xr:uid="{00000000-0005-0000-0000-0000FD010000}"/>
    <cellStyle name="_附表1-资产评估成本法申报表0630" xfId="208" xr:uid="{00000000-0005-0000-0000-0000FC000000}"/>
    <cellStyle name="_附件1：审计评估联合申报明细表" xfId="467" xr:uid="{00000000-0005-0000-0000-0000FF010000}"/>
    <cellStyle name="_附件2 资产负债划分汇总表及明细表（商业性）-补充通知" xfId="468" xr:uid="{00000000-0005-0000-0000-000000020000}"/>
    <cellStyle name="_副本PBC-liab &amp; equity-II" xfId="470" xr:uid="{00000000-0005-0000-0000-000002020000}"/>
    <cellStyle name="_工程其他费用计算表" xfId="472" xr:uid="{00000000-0005-0000-0000-000004020000}"/>
    <cellStyle name="_工会经费职工教育经费" xfId="473" xr:uid="{00000000-0005-0000-0000-000005020000}"/>
    <cellStyle name="_贵州森普土地" xfId="476" xr:uid="{00000000-0005-0000-0000-000008020000}"/>
    <cellStyle name="_海信北京成本法评估明细表09-430" xfId="479" xr:uid="{00000000-0005-0000-0000-00000B020000}"/>
    <cellStyle name="_机场货运站设备测算底稿" xfId="481" xr:uid="{00000000-0005-0000-0000-00000D020000}"/>
    <cellStyle name="_库存分析表-27" xfId="487" xr:uid="{00000000-0005-0000-0000-000013020000}"/>
    <cellStyle name="_临沂中浮房屋土地申报表" xfId="378" xr:uid="{00000000-0005-0000-0000-0000A6010000}"/>
    <cellStyle name="_能达——收益法申报表321xls" xfId="120" xr:uid="{00000000-0005-0000-0000-0000A4000000}"/>
    <cellStyle name="_评估申报表（美丰）" xfId="94" xr:uid="{00000000-0005-0000-0000-000085000000}"/>
    <cellStyle name="_普什本部（824）" xfId="489" xr:uid="{00000000-0005-0000-0000-000015020000}"/>
    <cellStyle name="_其他应付" xfId="221" xr:uid="{00000000-0005-0000-0000-000009010000}"/>
    <cellStyle name="_其他应收款" xfId="417" xr:uid="{00000000-0005-0000-0000-0000CD010000}"/>
    <cellStyle name="_三河成本法1期20060721" xfId="482" xr:uid="{00000000-0005-0000-0000-00000E020000}"/>
    <cellStyle name="_设备底稿(顺城盐业)" xfId="491" xr:uid="{00000000-0005-0000-0000-000017020000}"/>
    <cellStyle name="_审计调查表.V3" xfId="492" xr:uid="{00000000-0005-0000-0000-000018020000}"/>
    <cellStyle name="_审计改制用表格-流动资产" xfId="435" xr:uid="{00000000-0005-0000-0000-0000DF010000}"/>
    <cellStyle name="_审计评估联合申报明细表－GG" xfId="151" xr:uid="{00000000-0005-0000-0000-0000C3000000}"/>
    <cellStyle name="_收益法评估程序表2008-3-24" xfId="497" xr:uid="{00000000-0005-0000-0000-00001D020000}"/>
    <cellStyle name="_收益法评估程序表2008-5-15-1" xfId="498" xr:uid="{00000000-0005-0000-0000-00001E020000}"/>
    <cellStyle name="_书刊提成差价明细表-美术社" xfId="314" xr:uid="{00000000-0005-0000-0000-000066010000}"/>
    <cellStyle name="_四川圣达能源股份有限公司" xfId="150" xr:uid="{00000000-0005-0000-0000-0000C2000000}"/>
    <cellStyle name="_天然气(新)" xfId="502" xr:uid="{00000000-0005-0000-0000-000022020000}"/>
    <cellStyle name="_图书存货评估表" xfId="413" xr:uid="{00000000-0005-0000-0000-0000C9010000}"/>
    <cellStyle name="_瓦轴医院资产评估申报表审计审定表" xfId="503" xr:uid="{00000000-0005-0000-0000-000023020000}"/>
    <cellStyle name="_文函专递0211-施工企业调查表（附件）" xfId="391" xr:uid="{00000000-0005-0000-0000-0000B3010000}"/>
    <cellStyle name="_销售公司设备类底稿" xfId="140" xr:uid="{00000000-0005-0000-0000-0000B8000000}"/>
    <cellStyle name="_新准则评估明细表" xfId="504" xr:uid="{00000000-0005-0000-0000-000024020000}"/>
    <cellStyle name="_一立资产评估申报表29A" xfId="505" xr:uid="{00000000-0005-0000-0000-000025020000}"/>
    <cellStyle name="_一重股份成本法评估表0630" xfId="507" xr:uid="{00000000-0005-0000-0000-000027020000}"/>
    <cellStyle name="_一重股份收益法630-2" xfId="430" xr:uid="{00000000-0005-0000-0000-0000DA010000}"/>
    <cellStyle name="_应付票据明细表" xfId="508" xr:uid="{00000000-0005-0000-0000-000028020000}"/>
    <cellStyle name="_应付帐款" xfId="510" xr:uid="{00000000-0005-0000-0000-00002A020000}"/>
    <cellStyle name="_应收帐款" xfId="392" xr:uid="{00000000-0005-0000-0000-0000B4010000}"/>
    <cellStyle name="_营业税计提基数－阜成门" xfId="513" xr:uid="{00000000-0005-0000-0000-00002D020000}"/>
    <cellStyle name="_玉璘机器设备（含集团、塞里岛）3.20" xfId="21" xr:uid="{00000000-0005-0000-0000-00001B000000}"/>
    <cellStyle name="_玉璘集团评估审调1231" xfId="517" xr:uid="{00000000-0005-0000-0000-000031020000}"/>
    <cellStyle name="_玉璘集团设备11.9" xfId="519" xr:uid="{00000000-0005-0000-0000-000033020000}"/>
    <cellStyle name="_玉璘集团设备12.31" xfId="522" xr:uid="{00000000-0005-0000-0000-000036020000}"/>
    <cellStyle name="_玉璘集团资产评估申报1231" xfId="17" xr:uid="{00000000-0005-0000-0000-000016000000}"/>
    <cellStyle name="_预付" xfId="499" xr:uid="{00000000-0005-0000-0000-00001F020000}"/>
    <cellStyle name="_预收" xfId="525" xr:uid="{00000000-0005-0000-0000-000039020000}"/>
    <cellStyle name="_预收_1" xfId="527" xr:uid="{00000000-0005-0000-0000-00003B020000}"/>
    <cellStyle name="_中海沥青(房屋土地)" xfId="158" xr:uid="{00000000-0005-0000-0000-0000CA000000}"/>
    <cellStyle name="_资产负债表(单位序号).20051222" xfId="528" xr:uid="{00000000-0005-0000-0000-00003C020000}"/>
    <cellStyle name="_资产评估成本法申报表(新准则)" xfId="530" xr:uid="{00000000-0005-0000-0000-00003E020000}"/>
    <cellStyle name="_资产评估申报表(新准则)" xfId="267" xr:uid="{00000000-0005-0000-0000-000037010000}"/>
    <cellStyle name="_资产评估申报表--通用v4.0(临沂中孚企业修改)" xfId="18" xr:uid="{00000000-0005-0000-0000-000017000000}"/>
    <cellStyle name="_综超附注表格0711(最新）-mendaigao " xfId="535" xr:uid="{00000000-0005-0000-0000-000043020000}"/>
    <cellStyle name="{Comma [0]}" xfId="509" xr:uid="{00000000-0005-0000-0000-000029020000}"/>
    <cellStyle name="{Comma}" xfId="524" xr:uid="{00000000-0005-0000-0000-000038020000}"/>
    <cellStyle name="{Date}" xfId="536" xr:uid="{00000000-0005-0000-0000-000044020000}"/>
    <cellStyle name="{Month}" xfId="249" xr:uid="{00000000-0005-0000-0000-000025010000}"/>
    <cellStyle name="{Percent}" xfId="537" xr:uid="{00000000-0005-0000-0000-000045020000}"/>
    <cellStyle name="{Thousand [0]}" xfId="252" xr:uid="{00000000-0005-0000-0000-000028010000}"/>
    <cellStyle name="{Thousand}" xfId="333" xr:uid="{00000000-0005-0000-0000-000079010000}"/>
    <cellStyle name="{Z'0000(1 dec)}" xfId="540" xr:uid="{00000000-0005-0000-0000-000048020000}"/>
    <cellStyle name="{Z'0000(4 dec)}" xfId="239" xr:uid="{00000000-0005-0000-0000-00001B010000}"/>
    <cellStyle name="0%" xfId="48" xr:uid="{00000000-0005-0000-0000-00003F000000}"/>
    <cellStyle name="0% 2" xfId="343" xr:uid="{00000000-0005-0000-0000-000083010000}"/>
    <cellStyle name="0% 2 2" xfId="545" xr:uid="{00000000-0005-0000-0000-00004D020000}"/>
    <cellStyle name="0,0_x000a__x000a_NA_x000a__x000a_" xfId="546" xr:uid="{00000000-0005-0000-0000-00004E020000}"/>
    <cellStyle name="0,0_x000d__x000a_NA_x000d__x000a_" xfId="47" xr:uid="{00000000-0005-0000-0000-00003E000000}"/>
    <cellStyle name="0,0_x000d__x000a_NA_x000d__x000a_ 2" xfId="347" xr:uid="{00000000-0005-0000-0000-000087010000}"/>
    <cellStyle name="0,0_x000d__x000a_NA_x000d__x000a_ 2 2" xfId="543" xr:uid="{00000000-0005-0000-0000-00004B020000}"/>
    <cellStyle name="0,0_x000d__x000a_NA_x000d__x000a_ 2 2 2" xfId="548" xr:uid="{00000000-0005-0000-0000-000050020000}"/>
    <cellStyle name="0,0_x000d__x000a_NA_x000d__x000a_ 2 3" xfId="486" xr:uid="{00000000-0005-0000-0000-000012020000}"/>
    <cellStyle name="0,0_x000d__x000a_NA_x000d__x000a_ 2 3 2" xfId="10" xr:uid="{00000000-0005-0000-0000-00000E000000}"/>
    <cellStyle name="0,0_x000d__x000a_NA_x000d__x000a_ 2 4" xfId="552" xr:uid="{00000000-0005-0000-0000-000054020000}"/>
    <cellStyle name="0,0_x000d__x000a_NA_x000d__x000a_ 3" xfId="553" xr:uid="{00000000-0005-0000-0000-000055020000}"/>
    <cellStyle name="0,0_x000d__x000a_NA_x000d__x000a_ 3 2" xfId="206" xr:uid="{00000000-0005-0000-0000-0000FA000000}"/>
    <cellStyle name="0,0_x000d__x000a_NA_x000d__x000a__07实物资产盘点表" xfId="483" xr:uid="{00000000-0005-0000-0000-00000F020000}"/>
    <cellStyle name="0.0%" xfId="81" xr:uid="{00000000-0005-0000-0000-000071000000}"/>
    <cellStyle name="0.00%" xfId="556" xr:uid="{00000000-0005-0000-0000-000058020000}"/>
    <cellStyle name="00" xfId="557" xr:uid="{00000000-0005-0000-0000-000059020000}"/>
    <cellStyle name="00 2" xfId="558" xr:uid="{00000000-0005-0000-0000-00005A020000}"/>
    <cellStyle name="00 2 2" xfId="419" xr:uid="{00000000-0005-0000-0000-0000CF010000}"/>
    <cellStyle name="20% - 强调文字颜色 1 2" xfId="559" xr:uid="{00000000-0005-0000-0000-00005B020000}"/>
    <cellStyle name="20% - 强调文字颜色 1 2 2" xfId="561" xr:uid="{00000000-0005-0000-0000-00005D020000}"/>
    <cellStyle name="20% - 强调文字颜色 1 3" xfId="562" xr:uid="{00000000-0005-0000-0000-00005E020000}"/>
    <cellStyle name="20% - 强调文字颜色 2 2" xfId="563" xr:uid="{00000000-0005-0000-0000-00005F020000}"/>
    <cellStyle name="20% - 强调文字颜色 2 2 2" xfId="564" xr:uid="{00000000-0005-0000-0000-000060020000}"/>
    <cellStyle name="20% - 强调文字颜色 2 3" xfId="412" xr:uid="{00000000-0005-0000-0000-0000C8010000}"/>
    <cellStyle name="20% - 强调文字颜色 3 2" xfId="567" xr:uid="{00000000-0005-0000-0000-000063020000}"/>
    <cellStyle name="20% - 强调文字颜色 3 2 2" xfId="569" xr:uid="{00000000-0005-0000-0000-000065020000}"/>
    <cellStyle name="20% - 强调文字颜色 3 3" xfId="71" xr:uid="{00000000-0005-0000-0000-000062000000}"/>
    <cellStyle name="20% - 强调文字颜色 4 2" xfId="570" xr:uid="{00000000-0005-0000-0000-000066020000}"/>
    <cellStyle name="20% - 强调文字颜色 4 2 2" xfId="572" xr:uid="{00000000-0005-0000-0000-000068020000}"/>
    <cellStyle name="20% - 强调文字颜色 4 3" xfId="215" xr:uid="{00000000-0005-0000-0000-000003010000}"/>
    <cellStyle name="20% - 强调文字颜色 5 2" xfId="404" xr:uid="{00000000-0005-0000-0000-0000C0010000}"/>
    <cellStyle name="20% - 强调文字颜色 5 2 2" xfId="573" xr:uid="{00000000-0005-0000-0000-000069020000}"/>
    <cellStyle name="20% - 强调文字颜色 5 3" xfId="399" xr:uid="{00000000-0005-0000-0000-0000BB010000}"/>
    <cellStyle name="20% - 强调文字颜色 6 2" xfId="574" xr:uid="{00000000-0005-0000-0000-00006A020000}"/>
    <cellStyle name="20% - 强调文字颜色 6 2 2" xfId="554" xr:uid="{00000000-0005-0000-0000-000056020000}"/>
    <cellStyle name="20% - 强调文字颜色 6 3" xfId="575" xr:uid="{00000000-0005-0000-0000-00006B020000}"/>
    <cellStyle name="40% - 强调文字颜色 1 2" xfId="578" xr:uid="{00000000-0005-0000-0000-00006E020000}"/>
    <cellStyle name="40% - 强调文字颜色 1 2 2" xfId="580" xr:uid="{00000000-0005-0000-0000-000070020000}"/>
    <cellStyle name="40% - 强调文字颜色 1 3" xfId="583" xr:uid="{00000000-0005-0000-0000-000073020000}"/>
    <cellStyle name="40% - 强调文字颜色 2 2" xfId="584" xr:uid="{00000000-0005-0000-0000-000074020000}"/>
    <cellStyle name="40% - 强调文字颜色 2 2 2" xfId="585" xr:uid="{00000000-0005-0000-0000-000075020000}"/>
    <cellStyle name="40% - 强调文字颜色 2 3" xfId="384" xr:uid="{00000000-0005-0000-0000-0000AC010000}"/>
    <cellStyle name="40% - 强调文字颜色 3 2" xfId="118" xr:uid="{00000000-0005-0000-0000-0000A2000000}"/>
    <cellStyle name="40% - 强调文字颜色 3 2 2" xfId="587" xr:uid="{00000000-0005-0000-0000-000077020000}"/>
    <cellStyle name="40% - 强调文字颜色 3 3" xfId="588" xr:uid="{00000000-0005-0000-0000-000078020000}"/>
    <cellStyle name="40% - 强调文字颜色 4 2" xfId="61" xr:uid="{00000000-0005-0000-0000-000053000000}"/>
    <cellStyle name="40% - 强调文字颜色 4 2 2" xfId="593" xr:uid="{00000000-0005-0000-0000-00007D020000}"/>
    <cellStyle name="40% - 强调文字颜色 4 3" xfId="594" xr:uid="{00000000-0005-0000-0000-00007E020000}"/>
    <cellStyle name="40% - 强调文字颜色 5 2" xfId="596" xr:uid="{00000000-0005-0000-0000-000080020000}"/>
    <cellStyle name="40% - 强调文字颜色 5 2 2" xfId="598" xr:uid="{00000000-0005-0000-0000-000082020000}"/>
    <cellStyle name="40% - 强调文字颜色 5 3" xfId="279" xr:uid="{00000000-0005-0000-0000-000043010000}"/>
    <cellStyle name="40% - 强调文字颜色 6 2" xfId="551" xr:uid="{00000000-0005-0000-0000-000053020000}"/>
    <cellStyle name="40% - 强调文字颜色 6 2 2" xfId="600" xr:uid="{00000000-0005-0000-0000-000084020000}"/>
    <cellStyle name="40% - 强调文字颜色 6 3" xfId="601" xr:uid="{00000000-0005-0000-0000-000085020000}"/>
    <cellStyle name="60% - 强调文字颜色 1 2" xfId="255" xr:uid="{00000000-0005-0000-0000-00002B010000}"/>
    <cellStyle name="60% - 强调文字颜色 1 2 2" xfId="602" xr:uid="{00000000-0005-0000-0000-000086020000}"/>
    <cellStyle name="60% - 强调文字颜色 1 3" xfId="453" xr:uid="{00000000-0005-0000-0000-0000F1010000}"/>
    <cellStyle name="60% - 强调文字颜色 2 2" xfId="604" xr:uid="{00000000-0005-0000-0000-000088020000}"/>
    <cellStyle name="60% - 强调文字颜色 2 2 2" xfId="39" xr:uid="{00000000-0005-0000-0000-000033000000}"/>
    <cellStyle name="60% - 强调文字颜色 2 3" xfId="28" xr:uid="{00000000-0005-0000-0000-000025000000}"/>
    <cellStyle name="60% - 强调文字颜色 3 2" xfId="605" xr:uid="{00000000-0005-0000-0000-000089020000}"/>
    <cellStyle name="60% - 强调文字颜色 3 2 2" xfId="246" xr:uid="{00000000-0005-0000-0000-000022010000}"/>
    <cellStyle name="60% - 强调文字颜色 3 3" xfId="606" xr:uid="{00000000-0005-0000-0000-00008A020000}"/>
    <cellStyle name="60% - 强调文字颜色 4 2" xfId="280" xr:uid="{00000000-0005-0000-0000-000044010000}"/>
    <cellStyle name="60% - 强调文字颜色 4 2 2" xfId="608" xr:uid="{00000000-0005-0000-0000-00008C020000}"/>
    <cellStyle name="60% - 强调文字颜色 4 3" xfId="597" xr:uid="{00000000-0005-0000-0000-000081020000}"/>
    <cellStyle name="60% - 强调文字颜色 5 2" xfId="609" xr:uid="{00000000-0005-0000-0000-00008D020000}"/>
    <cellStyle name="60% - 强调文字颜色 5 2 2" xfId="610" xr:uid="{00000000-0005-0000-0000-00008E020000}"/>
    <cellStyle name="60% - 强调文字颜色 5 3" xfId="612" xr:uid="{00000000-0005-0000-0000-000090020000}"/>
    <cellStyle name="60% - 强调文字颜色 6 2" xfId="526" xr:uid="{00000000-0005-0000-0000-00003A020000}"/>
    <cellStyle name="60% - 强调文字颜色 6 2 2" xfId="614" xr:uid="{00000000-0005-0000-0000-000092020000}"/>
    <cellStyle name="60% - 强调文字颜色 6 3" xfId="616" xr:uid="{00000000-0005-0000-0000-000094020000}"/>
    <cellStyle name="6mal" xfId="618" xr:uid="{00000000-0005-0000-0000-000096020000}"/>
    <cellStyle name="AA FRAME" xfId="619" xr:uid="{00000000-0005-0000-0000-000097020000}"/>
    <cellStyle name="AA HEADING" xfId="621" xr:uid="{00000000-0005-0000-0000-000099020000}"/>
    <cellStyle name="AA INITIALS" xfId="360" xr:uid="{00000000-0005-0000-0000-000094010000}"/>
    <cellStyle name="AA INPUT" xfId="623" xr:uid="{00000000-0005-0000-0000-00009B020000}"/>
    <cellStyle name="AA LOCK" xfId="302" xr:uid="{00000000-0005-0000-0000-00005A010000}"/>
    <cellStyle name="AA MGR NAME" xfId="625" xr:uid="{00000000-0005-0000-0000-00009D020000}"/>
    <cellStyle name="AA NORMAL" xfId="495" xr:uid="{00000000-0005-0000-0000-00001B020000}"/>
    <cellStyle name="AA NUMBER" xfId="627" xr:uid="{00000000-0005-0000-0000-00009F020000}"/>
    <cellStyle name="AA NUMBER2" xfId="70" xr:uid="{00000000-0005-0000-0000-000060000000}"/>
    <cellStyle name="AA QUESTION" xfId="628" xr:uid="{00000000-0005-0000-0000-0000A0020000}"/>
    <cellStyle name="AA SHADE" xfId="352" xr:uid="{00000000-0005-0000-0000-00008C010000}"/>
    <cellStyle name="accounting" xfId="128" xr:uid="{00000000-0005-0000-0000-0000AC000000}"/>
    <cellStyle name="args.style" xfId="9" xr:uid="{00000000-0005-0000-0000-00000D000000}"/>
    <cellStyle name="Black" xfId="630" xr:uid="{00000000-0005-0000-0000-0000A2020000}"/>
    <cellStyle name="Body" xfId="577" xr:uid="{00000000-0005-0000-0000-00006D020000}"/>
    <cellStyle name="Border" xfId="631" xr:uid="{00000000-0005-0000-0000-0000A3020000}"/>
    <cellStyle name="Calc Currency (0)" xfId="500" xr:uid="{00000000-0005-0000-0000-000020020000}"/>
    <cellStyle name="Calc Currency (0) 2" xfId="144" xr:uid="{00000000-0005-0000-0000-0000BC000000}"/>
    <cellStyle name="Calc Currency (0) 3" xfId="636" xr:uid="{00000000-0005-0000-0000-0000A8020000}"/>
    <cellStyle name="Calc Currency (2)" xfId="637" xr:uid="{00000000-0005-0000-0000-0000A9020000}"/>
    <cellStyle name="Calc Percent (0)" xfId="136" xr:uid="{00000000-0005-0000-0000-0000B4000000}"/>
    <cellStyle name="Calc Percent (1)" xfId="19" xr:uid="{00000000-0005-0000-0000-000018000000}"/>
    <cellStyle name="Calc Percent (2)" xfId="324" xr:uid="{00000000-0005-0000-0000-000070010000}"/>
    <cellStyle name="Calc Units (0)" xfId="40" xr:uid="{00000000-0005-0000-0000-000034000000}"/>
    <cellStyle name="Calc Units (1)" xfId="582" xr:uid="{00000000-0005-0000-0000-000072020000}"/>
    <cellStyle name="Calc Units (2)" xfId="184" xr:uid="{00000000-0005-0000-0000-0000E4000000}"/>
    <cellStyle name="category" xfId="232" xr:uid="{00000000-0005-0000-0000-000014010000}"/>
    <cellStyle name="Centered Heading" xfId="641" xr:uid="{00000000-0005-0000-0000-0000AD020000}"/>
    <cellStyle name="Col Heads" xfId="642" xr:uid="{00000000-0005-0000-0000-0000AE020000}"/>
    <cellStyle name="ColLevel_0" xfId="143" xr:uid="{00000000-0005-0000-0000-0000BB000000}"/>
    <cellStyle name="Column Headings" xfId="599" xr:uid="{00000000-0005-0000-0000-000083020000}"/>
    <cellStyle name="Column$Headings" xfId="643" xr:uid="{00000000-0005-0000-0000-0000AF020000}"/>
    <cellStyle name="Column_Title" xfId="341" xr:uid="{00000000-0005-0000-0000-000081010000}"/>
    <cellStyle name="Comma  - Style1" xfId="327" xr:uid="{00000000-0005-0000-0000-000073010000}"/>
    <cellStyle name="Comma  - Style2" xfId="647" xr:uid="{00000000-0005-0000-0000-0000B3020000}"/>
    <cellStyle name="Comma  - Style3" xfId="234" xr:uid="{00000000-0005-0000-0000-000016010000}"/>
    <cellStyle name="Comma  - Style4" xfId="649" xr:uid="{00000000-0005-0000-0000-0000B5020000}"/>
    <cellStyle name="Comma  - Style5" xfId="650" xr:uid="{00000000-0005-0000-0000-0000B6020000}"/>
    <cellStyle name="Comma  - Style6" xfId="651" xr:uid="{00000000-0005-0000-0000-0000B7020000}"/>
    <cellStyle name="Comma  - Style7" xfId="654" xr:uid="{00000000-0005-0000-0000-0000BA020000}"/>
    <cellStyle name="Comma  - Style8" xfId="655" xr:uid="{00000000-0005-0000-0000-0000BB020000}"/>
    <cellStyle name="Comma [0]_ SG&amp;A Bridge " xfId="171" xr:uid="{00000000-0005-0000-0000-0000D7000000}"/>
    <cellStyle name="Comma [00]" xfId="381" xr:uid="{00000000-0005-0000-0000-0000A9010000}"/>
    <cellStyle name="Comma 2" xfId="36" xr:uid="{00000000-0005-0000-0000-00002E000000}"/>
    <cellStyle name="comma zerodec" xfId="656" xr:uid="{00000000-0005-0000-0000-0000BC020000}"/>
    <cellStyle name="comma zerodec 2" xfId="217" xr:uid="{00000000-0005-0000-0000-000005010000}"/>
    <cellStyle name="comma zerodec 2 2" xfId="403" xr:uid="{00000000-0005-0000-0000-0000BF010000}"/>
    <cellStyle name="comma zerodec 3" xfId="658" xr:uid="{00000000-0005-0000-0000-0000BE020000}"/>
    <cellStyle name="comma zerodec 4" xfId="586" xr:uid="{00000000-0005-0000-0000-000076020000}"/>
    <cellStyle name="Comma,0" xfId="589" xr:uid="{00000000-0005-0000-0000-000079020000}"/>
    <cellStyle name="Comma,1" xfId="660" xr:uid="{00000000-0005-0000-0000-0000C0020000}"/>
    <cellStyle name="Comma,2" xfId="661" xr:uid="{00000000-0005-0000-0000-0000C1020000}"/>
    <cellStyle name="Comma[0]" xfId="663" xr:uid="{00000000-0005-0000-0000-0000C3020000}"/>
    <cellStyle name="Comma[2]" xfId="664" xr:uid="{00000000-0005-0000-0000-0000C4020000}"/>
    <cellStyle name="Comma_ SG&amp;A Bridge " xfId="667" xr:uid="{00000000-0005-0000-0000-0000C7020000}"/>
    <cellStyle name="comma-d" xfId="669" xr:uid="{00000000-0005-0000-0000-0000C9020000}"/>
    <cellStyle name="Company Name" xfId="511" xr:uid="{00000000-0005-0000-0000-00002B020000}"/>
    <cellStyle name="Copied" xfId="671" xr:uid="{00000000-0005-0000-0000-0000CB020000}"/>
    <cellStyle name="COST1" xfId="674" xr:uid="{00000000-0005-0000-0000-0000CE020000}"/>
    <cellStyle name="Currency [0]_ rislugp" xfId="581" xr:uid="{00000000-0005-0000-0000-000071020000}"/>
    <cellStyle name="Currency [00]" xfId="366" xr:uid="{00000000-0005-0000-0000-00009A010000}"/>
    <cellStyle name="Currency$[0]" xfId="42" xr:uid="{00000000-0005-0000-0000-000036000000}"/>
    <cellStyle name="Currency$[2]" xfId="186" xr:uid="{00000000-0005-0000-0000-0000E6000000}"/>
    <cellStyle name="Currency,0" xfId="161" xr:uid="{00000000-0005-0000-0000-0000CD000000}"/>
    <cellStyle name="Currency,2" xfId="611" xr:uid="{00000000-0005-0000-0000-00008F020000}"/>
    <cellStyle name="Currency\[0]" xfId="590" xr:uid="{00000000-0005-0000-0000-00007A020000}"/>
    <cellStyle name="Currency_ rislugp" xfId="676" xr:uid="{00000000-0005-0000-0000-0000D0020000}"/>
    <cellStyle name="Currency0" xfId="678" xr:uid="{00000000-0005-0000-0000-0000D2020000}"/>
    <cellStyle name="Currency1" xfId="318" xr:uid="{00000000-0005-0000-0000-00006A010000}"/>
    <cellStyle name="Currency1 2" xfId="680" xr:uid="{00000000-0005-0000-0000-0000D4020000}"/>
    <cellStyle name="Currency1 2 2" xfId="683" xr:uid="{00000000-0005-0000-0000-0000D7020000}"/>
    <cellStyle name="Currency1 3" xfId="684" xr:uid="{00000000-0005-0000-0000-0000D8020000}"/>
    <cellStyle name="Currency1 4" xfId="689" xr:uid="{00000000-0005-0000-0000-0000DD020000}"/>
    <cellStyle name="Date" xfId="665" xr:uid="{00000000-0005-0000-0000-0000C5020000}"/>
    <cellStyle name="Date 2" xfId="338" xr:uid="{00000000-0005-0000-0000-00007E010000}"/>
    <cellStyle name="Date Short" xfId="690" xr:uid="{00000000-0005-0000-0000-0000DE020000}"/>
    <cellStyle name="Date_27辽宁美术出版社库存商品明细表" xfId="692" xr:uid="{00000000-0005-0000-0000-0000E0020000}"/>
    <cellStyle name="Dezimal [0]_Actual vs. Prior" xfId="615" xr:uid="{00000000-0005-0000-0000-000093020000}"/>
    <cellStyle name="Dezimal_Actual vs. Prior" xfId="694" xr:uid="{00000000-0005-0000-0000-0000E2020000}"/>
    <cellStyle name="Dollar (zero dec)" xfId="695" xr:uid="{00000000-0005-0000-0000-0000E3020000}"/>
    <cellStyle name="Dollar (zero dec) 2" xfId="697" xr:uid="{00000000-0005-0000-0000-0000E5020000}"/>
    <cellStyle name="Dollar (zero dec) 2 2" xfId="73" xr:uid="{00000000-0005-0000-0000-000065000000}"/>
    <cellStyle name="Dollar (zero dec) 3" xfId="698" xr:uid="{00000000-0005-0000-0000-0000E6020000}"/>
    <cellStyle name="Dollar (zero dec) 4" xfId="219" xr:uid="{00000000-0005-0000-0000-000007010000}"/>
    <cellStyle name="Enter Currency (0)" xfId="668" xr:uid="{00000000-0005-0000-0000-0000C8020000}"/>
    <cellStyle name="Enter Currency (2)" xfId="304" xr:uid="{00000000-0005-0000-0000-00005C010000}"/>
    <cellStyle name="Enter Units (0)" xfId="69" xr:uid="{00000000-0005-0000-0000-00005E000000}"/>
    <cellStyle name="Enter Units (1)" xfId="335" xr:uid="{00000000-0005-0000-0000-00007B010000}"/>
    <cellStyle name="Enter Units (2)" xfId="533" xr:uid="{00000000-0005-0000-0000-000041020000}"/>
    <cellStyle name="Entered" xfId="33" xr:uid="{00000000-0005-0000-0000-00002A000000}"/>
    <cellStyle name="entry" xfId="30" xr:uid="{00000000-0005-0000-0000-000027000000}"/>
    <cellStyle name="entry box" xfId="396" xr:uid="{00000000-0005-0000-0000-0000B8010000}"/>
    <cellStyle name="Euro" xfId="685" xr:uid="{00000000-0005-0000-0000-0000D9020000}"/>
    <cellStyle name="Euro 2" xfId="700" xr:uid="{00000000-0005-0000-0000-0000E8020000}"/>
    <cellStyle name="Euro 3" xfId="110" xr:uid="{00000000-0005-0000-0000-00009A000000}"/>
    <cellStyle name="EY House" xfId="284" xr:uid="{00000000-0005-0000-0000-000048010000}"/>
    <cellStyle name="e鯪9Y_x000b_" xfId="374" xr:uid="{00000000-0005-0000-0000-0000A2010000}"/>
    <cellStyle name="F2" xfId="99" xr:uid="{00000000-0005-0000-0000-00008B000000}"/>
    <cellStyle name="F3" xfId="101" xr:uid="{00000000-0005-0000-0000-00008F000000}"/>
    <cellStyle name="F4" xfId="329" xr:uid="{00000000-0005-0000-0000-000075010000}"/>
    <cellStyle name="F5" xfId="323" xr:uid="{00000000-0005-0000-0000-00006F010000}"/>
    <cellStyle name="F6" xfId="701" xr:uid="{00000000-0005-0000-0000-0000E9020000}"/>
    <cellStyle name="F7" xfId="702" xr:uid="{00000000-0005-0000-0000-0000EA020000}"/>
    <cellStyle name="F8" xfId="565" xr:uid="{00000000-0005-0000-0000-000061020000}"/>
    <cellStyle name="Fixed" xfId="677" xr:uid="{00000000-0005-0000-0000-0000D1020000}"/>
    <cellStyle name="Fixed 2" xfId="332" xr:uid="{00000000-0005-0000-0000-000078010000}"/>
    <cellStyle name="Followed Hyperlink" xfId="210" xr:uid="{00000000-0005-0000-0000-0000FE000000}"/>
    <cellStyle name="Format Number Column" xfId="703" xr:uid="{00000000-0005-0000-0000-0000EB020000}"/>
    <cellStyle name="gcd" xfId="704" xr:uid="{00000000-0005-0000-0000-0000EC020000}"/>
    <cellStyle name="Grey" xfId="345" xr:uid="{00000000-0005-0000-0000-000085010000}"/>
    <cellStyle name="Grey 2" xfId="542" xr:uid="{00000000-0005-0000-0000-00004A020000}"/>
    <cellStyle name="Grey 3" xfId="485" xr:uid="{00000000-0005-0000-0000-000011020000}"/>
    <cellStyle name="HEADER" xfId="705" xr:uid="{00000000-0005-0000-0000-0000ED020000}"/>
    <cellStyle name="Header1" xfId="707" xr:uid="{00000000-0005-0000-0000-0000EF020000}"/>
    <cellStyle name="Header2" xfId="613" xr:uid="{00000000-0005-0000-0000-000091020000}"/>
    <cellStyle name="Heading" xfId="6" xr:uid="{00000000-0005-0000-0000-00000A000000}"/>
    <cellStyle name="Heading No Underline" xfId="359" xr:uid="{00000000-0005-0000-0000-000093010000}"/>
    <cellStyle name="HEADING1" xfId="178" xr:uid="{00000000-0005-0000-0000-0000DE000000}"/>
    <cellStyle name="Heading1 2" xfId="547" xr:uid="{00000000-0005-0000-0000-00004F020000}"/>
    <cellStyle name="HEADING2" xfId="693" xr:uid="{00000000-0005-0000-0000-0000E1020000}"/>
    <cellStyle name="Heading2 2" xfId="709" xr:uid="{00000000-0005-0000-0000-0000F1020000}"/>
    <cellStyle name="Hyperlink" xfId="13" xr:uid="{00000000-0005-0000-0000-000011000000}"/>
    <cellStyle name="Input [yellow]" xfId="710" xr:uid="{00000000-0005-0000-0000-0000F2020000}"/>
    <cellStyle name="Input [yellow] 2" xfId="270" xr:uid="{00000000-0005-0000-0000-00003A010000}"/>
    <cellStyle name="Input [yellow] 3" xfId="712" xr:uid="{00000000-0005-0000-0000-0000F4020000}"/>
    <cellStyle name="Input Cells" xfId="309" xr:uid="{00000000-0005-0000-0000-000061010000}"/>
    <cellStyle name="Input Cells 2" xfId="375" xr:uid="{00000000-0005-0000-0000-0000A3010000}"/>
    <cellStyle name="Input Cells 2 2" xfId="713" xr:uid="{00000000-0005-0000-0000-0000F5020000}"/>
    <cellStyle name="Input Cells 3" xfId="714" xr:uid="{00000000-0005-0000-0000-0000F6020000}"/>
    <cellStyle name="Input Cells 4" xfId="514" xr:uid="{00000000-0005-0000-0000-00002E020000}"/>
    <cellStyle name="Input Cells 4 2" xfId="438" xr:uid="{00000000-0005-0000-0000-0000E2010000}"/>
    <cellStyle name="Input Cells 5" xfId="172" xr:uid="{00000000-0005-0000-0000-0000D8000000}"/>
    <cellStyle name="InputArea" xfId="716" xr:uid="{00000000-0005-0000-0000-0000F8020000}"/>
    <cellStyle name="KPMG Heading 1" xfId="717" xr:uid="{00000000-0005-0000-0000-0000F9020000}"/>
    <cellStyle name="KPMG Heading 2" xfId="718" xr:uid="{00000000-0005-0000-0000-0000FA020000}"/>
    <cellStyle name="KPMG Heading 3" xfId="520" xr:uid="{00000000-0005-0000-0000-000034020000}"/>
    <cellStyle name="KPMG Heading 4" xfId="719" xr:uid="{00000000-0005-0000-0000-0000FB020000}"/>
    <cellStyle name="KPMG Normal" xfId="720" xr:uid="{00000000-0005-0000-0000-0000FC020000}"/>
    <cellStyle name="KPMG Normal Text" xfId="723" xr:uid="{00000000-0005-0000-0000-0000FF020000}"/>
    <cellStyle name="Lines Fill" xfId="632" xr:uid="{00000000-0005-0000-0000-0000A4020000}"/>
    <cellStyle name="Link Currency (0)" xfId="237" xr:uid="{00000000-0005-0000-0000-000019010000}"/>
    <cellStyle name="Link Currency (2)" xfId="688" xr:uid="{00000000-0005-0000-0000-0000DC020000}"/>
    <cellStyle name="Link Units (0)" xfId="78" xr:uid="{00000000-0005-0000-0000-00006C000000}"/>
    <cellStyle name="Link Units (1)" xfId="62" xr:uid="{00000000-0005-0000-0000-000054000000}"/>
    <cellStyle name="Link Units (2)" xfId="727" xr:uid="{00000000-0005-0000-0000-000003030000}"/>
    <cellStyle name="Linked Cells" xfId="624" xr:uid="{00000000-0005-0000-0000-00009C020000}"/>
    <cellStyle name="Linked Cells 2" xfId="617" xr:uid="{00000000-0005-0000-0000-000095020000}"/>
    <cellStyle name="Linked Cells 2 2" xfId="728" xr:uid="{00000000-0005-0000-0000-000004030000}"/>
    <cellStyle name="Linked Cells 3" xfId="729" xr:uid="{00000000-0005-0000-0000-000005030000}"/>
    <cellStyle name="Linked Cells 4" xfId="51" xr:uid="{00000000-0005-0000-0000-000043000000}"/>
    <cellStyle name="Linked Cells 4 2" xfId="256" xr:uid="{00000000-0005-0000-0000-00002C010000}"/>
    <cellStyle name="Linked Cells 5" xfId="32" xr:uid="{00000000-0005-0000-0000-000029000000}"/>
    <cellStyle name="Millares [0]_96 Risk" xfId="262" xr:uid="{00000000-0005-0000-0000-000032010000}"/>
    <cellStyle name="Millares_96 Risk" xfId="230" xr:uid="{00000000-0005-0000-0000-000012010000}"/>
    <cellStyle name="Milliers [0]_!!!GO" xfId="730" xr:uid="{00000000-0005-0000-0000-000006030000}"/>
    <cellStyle name="Milliers_!!!GO" xfId="645" xr:uid="{00000000-0005-0000-0000-0000B1020000}"/>
    <cellStyle name="Model" xfId="644" xr:uid="{00000000-0005-0000-0000-0000B0020000}"/>
    <cellStyle name="Moneda [0]_96 Risk" xfId="365" xr:uid="{00000000-0005-0000-0000-000099010000}"/>
    <cellStyle name="Moneda_96 Risk" xfId="626" xr:uid="{00000000-0005-0000-0000-00009E020000}"/>
    <cellStyle name="Monétaire [0]_!!!GO" xfId="216" xr:uid="{00000000-0005-0000-0000-000004010000}"/>
    <cellStyle name="Monétaire_!!!GO" xfId="732" xr:uid="{00000000-0005-0000-0000-000008030000}"/>
    <cellStyle name="Mon閠aire [0]_!!!GO" xfId="733" xr:uid="{00000000-0005-0000-0000-000009030000}"/>
    <cellStyle name="Mon閠aire_!!!GO" xfId="571" xr:uid="{00000000-0005-0000-0000-000067020000}"/>
    <cellStyle name="New Times Roman" xfId="370" xr:uid="{00000000-0005-0000-0000-00009E010000}"/>
    <cellStyle name="no dec" xfId="290" xr:uid="{00000000-0005-0000-0000-00004E010000}"/>
    <cellStyle name="Non défini" xfId="272" xr:uid="{00000000-0005-0000-0000-00003C010000}"/>
    <cellStyle name="Normal - Style1" xfId="735" xr:uid="{00000000-0005-0000-0000-00000B030000}"/>
    <cellStyle name="Normal - Style1 2" xfId="738" xr:uid="{00000000-0005-0000-0000-00000E030000}"/>
    <cellStyle name="Normal - Style1 2 2" xfId="742" xr:uid="{00000000-0005-0000-0000-000012030000}"/>
    <cellStyle name="Normal - Style1 3" xfId="746" xr:uid="{00000000-0005-0000-0000-000016030000}"/>
    <cellStyle name="Normal - Style1 4" xfId="741" xr:uid="{00000000-0005-0000-0000-000011030000}"/>
    <cellStyle name="Normal - Style1 4 2" xfId="747" xr:uid="{00000000-0005-0000-0000-000017030000}"/>
    <cellStyle name="Normal - Style1 5" xfId="748" xr:uid="{00000000-0005-0000-0000-000018030000}"/>
    <cellStyle name="Normal - Style1 6" xfId="750" xr:uid="{00000000-0005-0000-0000-00001A030000}"/>
    <cellStyle name="Normal_ rislugp" xfId="751" xr:uid="{00000000-0005-0000-0000-00001B030000}"/>
    <cellStyle name="Normalny_Arkusz1" xfId="7" xr:uid="{00000000-0005-0000-0000-00000B000000}"/>
    <cellStyle name="Œ…‹æØ‚è [0.00]_Region Orders (2)" xfId="753" xr:uid="{00000000-0005-0000-0000-00001D030000}"/>
    <cellStyle name="Œ…‹æØ‚è_Region Orders (2)" xfId="104" xr:uid="{00000000-0005-0000-0000-000094000000}"/>
    <cellStyle name="per.style" xfId="250" xr:uid="{00000000-0005-0000-0000-000026010000}"/>
    <cellStyle name="Percent [0%]" xfId="755" xr:uid="{00000000-0005-0000-0000-00001F030000}"/>
    <cellStyle name="Percent [0.00%]" xfId="756" xr:uid="{00000000-0005-0000-0000-000020030000}"/>
    <cellStyle name="Percent [0]" xfId="758" xr:uid="{00000000-0005-0000-0000-000022030000}"/>
    <cellStyle name="Percent [00]" xfId="760" xr:uid="{00000000-0005-0000-0000-000024030000}"/>
    <cellStyle name="Percent [2]" xfId="550" xr:uid="{00000000-0005-0000-0000-000052020000}"/>
    <cellStyle name="Percent [2] 2" xfId="763" xr:uid="{00000000-0005-0000-0000-000027030000}"/>
    <cellStyle name="Percent [2] 3" xfId="766" xr:uid="{00000000-0005-0000-0000-00002A030000}"/>
    <cellStyle name="Percent[0]" xfId="181" xr:uid="{00000000-0005-0000-0000-0000E1000000}"/>
    <cellStyle name="Percent[2]" xfId="130" xr:uid="{00000000-0005-0000-0000-0000AE000000}"/>
    <cellStyle name="Percent_!!!GO" xfId="182" xr:uid="{00000000-0005-0000-0000-0000E2000000}"/>
    <cellStyle name="Pourcentage_pldt" xfId="442" xr:uid="{00000000-0005-0000-0000-0000E6010000}"/>
    <cellStyle name="Prefilled" xfId="744" xr:uid="{00000000-0005-0000-0000-000014030000}"/>
    <cellStyle name="PrePop Currency (0)" xfId="768" xr:uid="{00000000-0005-0000-0000-00002C030000}"/>
    <cellStyle name="PrePop Currency (2)" xfId="159" xr:uid="{00000000-0005-0000-0000-0000CB000000}"/>
    <cellStyle name="PrePop Units (0)" xfId="659" xr:uid="{00000000-0005-0000-0000-0000BF020000}"/>
    <cellStyle name="PrePop Units (1)" xfId="769" xr:uid="{00000000-0005-0000-0000-00002D030000}"/>
    <cellStyle name="PrePop Units (2)" xfId="770" xr:uid="{00000000-0005-0000-0000-00002E030000}"/>
    <cellStyle name="price" xfId="772" xr:uid="{00000000-0005-0000-0000-000030030000}"/>
    <cellStyle name="pricing" xfId="773" xr:uid="{00000000-0005-0000-0000-000031030000}"/>
    <cellStyle name="PSChar" xfId="84" xr:uid="{00000000-0005-0000-0000-000077000000}"/>
    <cellStyle name="PSChar 2" xfId="353" xr:uid="{00000000-0005-0000-0000-00008D010000}"/>
    <cellStyle name="PSDate" xfId="774" xr:uid="{00000000-0005-0000-0000-000032030000}"/>
    <cellStyle name="PSDec" xfId="515" xr:uid="{00000000-0005-0000-0000-00002F020000}"/>
    <cellStyle name="PSHeading" xfId="775" xr:uid="{00000000-0005-0000-0000-000033030000}"/>
    <cellStyle name="PSInt" xfId="254" xr:uid="{00000000-0005-0000-0000-00002A010000}"/>
    <cellStyle name="PSSpacer" xfId="776" xr:uid="{00000000-0005-0000-0000-000034030000}"/>
    <cellStyle name="RangeBelow" xfId="778" xr:uid="{00000000-0005-0000-0000-000036030000}"/>
    <cellStyle name="Red" xfId="779" xr:uid="{00000000-0005-0000-0000-000037030000}"/>
    <cellStyle name="revised" xfId="764" xr:uid="{00000000-0005-0000-0000-000028030000}"/>
    <cellStyle name="revised 2" xfId="780" xr:uid="{00000000-0005-0000-0000-000038030000}"/>
    <cellStyle name="revised 2 2" xfId="29" xr:uid="{00000000-0005-0000-0000-000026000000}"/>
    <cellStyle name="revised 3" xfId="781" xr:uid="{00000000-0005-0000-0000-000039030000}"/>
    <cellStyle name="revised 4" xfId="782" xr:uid="{00000000-0005-0000-0000-00003A030000}"/>
    <cellStyle name="RevList" xfId="783" xr:uid="{00000000-0005-0000-0000-00003B030000}"/>
    <cellStyle name="RevList 2" xfId="784" xr:uid="{00000000-0005-0000-0000-00003C030000}"/>
    <cellStyle name="RevList 2 2" xfId="785" xr:uid="{00000000-0005-0000-0000-00003D030000}"/>
    <cellStyle name="RevList 3" xfId="787" xr:uid="{00000000-0005-0000-0000-00003F030000}"/>
    <cellStyle name="RevList 3 2" xfId="788" xr:uid="{00000000-0005-0000-0000-000040030000}"/>
    <cellStyle name="RevList 4" xfId="791" xr:uid="{00000000-0005-0000-0000-000043030000}"/>
    <cellStyle name="RevList 5" xfId="411" xr:uid="{00000000-0005-0000-0000-0000C7010000}"/>
    <cellStyle name="row_def_array" xfId="792" xr:uid="{00000000-0005-0000-0000-000044030000}"/>
    <cellStyle name="RowLevel_0" xfId="794" xr:uid="{00000000-0005-0000-0000-000046030000}"/>
    <cellStyle name="s]_x000d__x000a_spooler=yes_x000d__x000a_load=mbtn.exe_x000d__x000a_run=_x000d__x000a_Beep=yes_x000d__x000a_NullPort=None_x000d__x000a_BorderWidth=1_x000d__x000a_CursorBlinkRate=522_x000d__x000a_DoubleClickSpeed=740" xfId="796" xr:uid="{00000000-0005-0000-0000-000048030000}"/>
    <cellStyle name="s]_x000d__x000a_spooler=yes_x000d__x000a_load=mbtn.exe_x000d__x000a_run=_x000d__x000a_Beep=yes_x000d__x000a_NullPort=None_x000d__x000a_BorderWidth=1_x000d__x000a_CursorBlinkRate=522_x000d__x000a_DoubleClickSpeed=740 2" xfId="90" xr:uid="{00000000-0005-0000-0000-00007E000000}"/>
    <cellStyle name="SAPBEXstdData" xfId="478" xr:uid="{00000000-0005-0000-0000-00000A020000}"/>
    <cellStyle name="SAPBEXstdItem" xfId="85" xr:uid="{00000000-0005-0000-0000-000078000000}"/>
    <cellStyle name="section" xfId="798" xr:uid="{00000000-0005-0000-0000-00004A030000}"/>
    <cellStyle name="Sheet Head" xfId="799" xr:uid="{00000000-0005-0000-0000-00004B030000}"/>
    <cellStyle name="SOR" xfId="800" xr:uid="{00000000-0005-0000-0000-00004C030000}"/>
    <cellStyle name="sstot" xfId="725" xr:uid="{00000000-0005-0000-0000-000001030000}"/>
    <cellStyle name="Standard_AREAS" xfId="801" xr:uid="{00000000-0005-0000-0000-00004D030000}"/>
    <cellStyle name="style" xfId="803" xr:uid="{00000000-0005-0000-0000-00004F030000}"/>
    <cellStyle name="style1" xfId="282" xr:uid="{00000000-0005-0000-0000-000046010000}"/>
    <cellStyle name="style2" xfId="131" xr:uid="{00000000-0005-0000-0000-0000AF000000}"/>
    <cellStyle name="style2 2" xfId="804" xr:uid="{00000000-0005-0000-0000-000050030000}"/>
    <cellStyle name="style2 3" xfId="807" xr:uid="{00000000-0005-0000-0000-000053030000}"/>
    <cellStyle name="subhead" xfId="506" xr:uid="{00000000-0005-0000-0000-000026020000}"/>
    <cellStyle name="SubRoutine" xfId="808" xr:uid="{00000000-0005-0000-0000-000054030000}"/>
    <cellStyle name="Subtotal" xfId="809" xr:uid="{00000000-0005-0000-0000-000055030000}"/>
    <cellStyle name="t" xfId="420" xr:uid="{00000000-0005-0000-0000-0000D0010000}"/>
    <cellStyle name="t_HVAC Equipment (3)" xfId="811" xr:uid="{00000000-0005-0000-0000-000057030000}"/>
    <cellStyle name="Text Indent A" xfId="814" xr:uid="{00000000-0005-0000-0000-00005A030000}"/>
    <cellStyle name="Text Indent B" xfId="817" xr:uid="{00000000-0005-0000-0000-00005D030000}"/>
    <cellStyle name="Text Indent C" xfId="819" xr:uid="{00000000-0005-0000-0000-00005F030000}"/>
    <cellStyle name="Thousands" xfId="821" xr:uid="{00000000-0005-0000-0000-000061030000}"/>
    <cellStyle name="title" xfId="634" xr:uid="{00000000-0005-0000-0000-0000A6020000}"/>
    <cellStyle name="Total" xfId="726" xr:uid="{00000000-0005-0000-0000-000002030000}"/>
    <cellStyle name="Total 2" xfId="822" xr:uid="{00000000-0005-0000-0000-000062030000}"/>
    <cellStyle name="Tusental (0)_pldt" xfId="464" xr:uid="{00000000-0005-0000-0000-0000FC010000}"/>
    <cellStyle name="Tusental_pldt" xfId="496" xr:uid="{00000000-0005-0000-0000-00001C020000}"/>
    <cellStyle name="Unprotect" xfId="823" xr:uid="{00000000-0005-0000-0000-000063030000}"/>
    <cellStyle name="Valuta (0)_pldt" xfId="805" xr:uid="{00000000-0005-0000-0000-000051030000}"/>
    <cellStyle name="Valuta_pldt" xfId="261" xr:uid="{00000000-0005-0000-0000-000031010000}"/>
    <cellStyle name="Währung [0]_Actual vs. Prior" xfId="824" xr:uid="{00000000-0005-0000-0000-000064030000}"/>
    <cellStyle name="Währung_Actual vs. Prior" xfId="793" xr:uid="{00000000-0005-0000-0000-000045030000}"/>
    <cellStyle name="Zhengnan" xfId="825" xr:uid="{00000000-0005-0000-0000-000065030000}"/>
    <cellStyle name="パーセント_laroux" xfId="826" xr:uid="{00000000-0005-0000-0000-000066030000}"/>
    <cellStyle name="_PLDT" xfId="827" xr:uid="{00000000-0005-0000-0000-000067030000}"/>
    <cellStyle name="_laroux" xfId="568" xr:uid="{00000000-0005-0000-0000-000064020000}"/>
    <cellStyle name="だ[0]_PLDT" xfId="102" xr:uid="{00000000-0005-0000-0000-000090000000}"/>
    <cellStyle name="だ_PLDT" xfId="828" xr:uid="{00000000-0005-0000-0000-000068030000}"/>
    <cellStyle name="だ[0]_Total (2)" xfId="829" xr:uid="{00000000-0005-0000-0000-000069030000}"/>
    <cellStyle name="だ_laroux" xfId="831" xr:uid="{00000000-0005-0000-0000-00006B030000}"/>
    <cellStyle name="百分比" xfId="23" builtinId="5"/>
    <cellStyle name="百分比 2" xfId="832" xr:uid="{00000000-0005-0000-0000-00006C030000}"/>
    <cellStyle name="百分比 2 2" xfId="305" xr:uid="{00000000-0005-0000-0000-00005D010000}"/>
    <cellStyle name="百分比 2 2 2" xfId="834" xr:uid="{00000000-0005-0000-0000-00006E030000}"/>
    <cellStyle name="百分比 2 3" xfId="835" xr:uid="{00000000-0005-0000-0000-00006F030000}"/>
    <cellStyle name="百分比 2 3 2" xfId="836" xr:uid="{00000000-0005-0000-0000-000070030000}"/>
    <cellStyle name="百分比 2 4" xfId="672" xr:uid="{00000000-0005-0000-0000-0000CC020000}"/>
    <cellStyle name="百分比 3" xfId="838" xr:uid="{00000000-0005-0000-0000-000072030000}"/>
    <cellStyle name="百分比 3 2" xfId="840" xr:uid="{00000000-0005-0000-0000-000074030000}"/>
    <cellStyle name="百分比 4" xfId="45" xr:uid="{00000000-0005-0000-0000-00003B000000}"/>
    <cellStyle name="百分比 5" xfId="46" xr:uid="{00000000-0005-0000-0000-00003D000000}"/>
    <cellStyle name="百分比 5 2" xfId="340" xr:uid="{00000000-0005-0000-0000-000080010000}"/>
    <cellStyle name="百分比 5 2 2" xfId="842" xr:uid="{00000000-0005-0000-0000-000076030000}"/>
    <cellStyle name="百分比 5 3" xfId="844" xr:uid="{00000000-0005-0000-0000-000078030000}"/>
    <cellStyle name="百分比 6" xfId="56" xr:uid="{00000000-0005-0000-0000-000049000000}"/>
    <cellStyle name="百分比 6 2" xfId="847" xr:uid="{00000000-0005-0000-0000-00007B030000}"/>
    <cellStyle name="百分比 7" xfId="37" xr:uid="{00000000-0005-0000-0000-00002F000000}"/>
    <cellStyle name="捠壿 [0.00]_PRODUCT DETAIL Q1" xfId="848" xr:uid="{00000000-0005-0000-0000-00007C030000}"/>
    <cellStyle name="捠壿_PRODUCT DETAIL Q1" xfId="493" xr:uid="{00000000-0005-0000-0000-000019020000}"/>
    <cellStyle name="编号" xfId="849" xr:uid="{00000000-0005-0000-0000-00007D030000}"/>
    <cellStyle name="标题 1 2" xfId="851" xr:uid="{00000000-0005-0000-0000-00007F030000}"/>
    <cellStyle name="标题 1 2 2" xfId="466" xr:uid="{00000000-0005-0000-0000-0000FE010000}"/>
    <cellStyle name="标题 1 3" xfId="852" xr:uid="{00000000-0005-0000-0000-000080030000}"/>
    <cellStyle name="标题 1 4" xfId="682" xr:uid="{00000000-0005-0000-0000-0000D6020000}"/>
    <cellStyle name="标题 2 2" xfId="342" xr:uid="{00000000-0005-0000-0000-000082010000}"/>
    <cellStyle name="标题 2 2 2" xfId="841" xr:uid="{00000000-0005-0000-0000-000075030000}"/>
    <cellStyle name="标题 2 3" xfId="845" xr:uid="{00000000-0005-0000-0000-000079030000}"/>
    <cellStyle name="标题 2 4" xfId="699" xr:uid="{00000000-0005-0000-0000-0000E7020000}"/>
    <cellStyle name="标题 3 2" xfId="846" xr:uid="{00000000-0005-0000-0000-00007A030000}"/>
    <cellStyle name="标题 3 2 2" xfId="306" xr:uid="{00000000-0005-0000-0000-00005E010000}"/>
    <cellStyle name="标题 3 3" xfId="853" xr:uid="{00000000-0005-0000-0000-000081030000}"/>
    <cellStyle name="标题 3 4" xfId="277" xr:uid="{00000000-0005-0000-0000-000041010000}"/>
    <cellStyle name="标题 4 2" xfId="854" xr:uid="{00000000-0005-0000-0000-000082030000}"/>
    <cellStyle name="标题 4 2 2" xfId="856" xr:uid="{00000000-0005-0000-0000-000084030000}"/>
    <cellStyle name="标题 4 3" xfId="858" xr:uid="{00000000-0005-0000-0000-000086030000}"/>
    <cellStyle name="标题 4 4" xfId="591" xr:uid="{00000000-0005-0000-0000-00007B020000}"/>
    <cellStyle name="标题 5" xfId="860" xr:uid="{00000000-0005-0000-0000-000088030000}"/>
    <cellStyle name="标题 5 2" xfId="620" xr:uid="{00000000-0005-0000-0000-000098020000}"/>
    <cellStyle name="标题 6" xfId="759" xr:uid="{00000000-0005-0000-0000-000023030000}"/>
    <cellStyle name="标题 7" xfId="862" xr:uid="{00000000-0005-0000-0000-00008A030000}"/>
    <cellStyle name="标题1" xfId="866" xr:uid="{00000000-0005-0000-0000-00008E030000}"/>
    <cellStyle name="標準_１１月価格表" xfId="870" xr:uid="{00000000-0005-0000-0000-000092030000}"/>
    <cellStyle name="部门" xfId="873" xr:uid="{00000000-0005-0000-0000-000095030000}"/>
    <cellStyle name="差 2" xfId="874" xr:uid="{00000000-0005-0000-0000-000096030000}"/>
    <cellStyle name="差 2 2" xfId="875" xr:uid="{00000000-0005-0000-0000-000097030000}"/>
    <cellStyle name="差 3" xfId="523" xr:uid="{00000000-0005-0000-0000-000037020000}"/>
    <cellStyle name="差 4" xfId="876" xr:uid="{00000000-0005-0000-0000-000098030000}"/>
    <cellStyle name="差_2-交易性金融资产（空白模板）" xfId="797" xr:uid="{00000000-0005-0000-0000-000049030000}"/>
    <cellStyle name="差_2-交易性金融资产（空白模板） 2" xfId="89" xr:uid="{00000000-0005-0000-0000-00007D000000}"/>
    <cellStyle name="差_415机械制造设备" xfId="44" xr:uid="{00000000-0005-0000-0000-00003A000000}"/>
    <cellStyle name="差_415机械制造设备 2" xfId="850" xr:uid="{00000000-0005-0000-0000-00007E030000}"/>
    <cellStyle name="差_E01 货币资金" xfId="877" xr:uid="{00000000-0005-0000-0000-000099030000}"/>
    <cellStyle name="差_E01 货币资金 2" xfId="274" xr:uid="{00000000-0005-0000-0000-00003E010000}"/>
    <cellStyle name="差_E02 交易性金融资产" xfId="66" xr:uid="{00000000-0005-0000-0000-000059000000}"/>
    <cellStyle name="差_E02 交易性金融资产 2" xfId="390" xr:uid="{00000000-0005-0000-0000-0000B2010000}"/>
    <cellStyle name="差_E04、应收账款" xfId="878" xr:uid="{00000000-0005-0000-0000-00009A030000}"/>
    <cellStyle name="差_E04、应收账款 2" xfId="879" xr:uid="{00000000-0005-0000-0000-00009B030000}"/>
    <cellStyle name="差_E05、预付账款" xfId="681" xr:uid="{00000000-0005-0000-0000-0000D5020000}"/>
    <cellStyle name="差_E05、预付账款 2" xfId="100" xr:uid="{00000000-0005-0000-0000-00008C000000}"/>
    <cellStyle name="差_E07 应收股利" xfId="880" xr:uid="{00000000-0005-0000-0000-00009C030000}"/>
    <cellStyle name="差_E07 应收股利 2" xfId="162" xr:uid="{00000000-0005-0000-0000-0000CE000000}"/>
    <cellStyle name="差_E08、其他应收款" xfId="882" xr:uid="{00000000-0005-0000-0000-00009E030000}"/>
    <cellStyle name="差_E08、其他应收款 2" xfId="869" xr:uid="{00000000-0005-0000-0000-000091030000}"/>
    <cellStyle name="差_E09 存货" xfId="883" xr:uid="{00000000-0005-0000-0000-00009F030000}"/>
    <cellStyle name="差_E09 存货 2" xfId="885" xr:uid="{00000000-0005-0000-0000-0000A1030000}"/>
    <cellStyle name="差_E09、存货" xfId="837" xr:uid="{00000000-0005-0000-0000-000071030000}"/>
    <cellStyle name="差_E10 可供出售金融资产" xfId="886" xr:uid="{00000000-0005-0000-0000-0000A2030000}"/>
    <cellStyle name="差_E10 可供出售金融资产 2" xfId="888" xr:uid="{00000000-0005-0000-0000-0000A4030000}"/>
    <cellStyle name="差_E13 长期股权投资" xfId="889" xr:uid="{00000000-0005-0000-0000-0000A5030000}"/>
    <cellStyle name="差_E13 长期股权投资 2" xfId="72" xr:uid="{00000000-0005-0000-0000-000063000000}"/>
    <cellStyle name="差_E14 投资性房地产" xfId="434" xr:uid="{00000000-0005-0000-0000-0000DE010000}"/>
    <cellStyle name="差_E14 投资性房地产 2" xfId="890" xr:uid="{00000000-0005-0000-0000-0000A6030000}"/>
    <cellStyle name="差_E19、无形资产" xfId="806" xr:uid="{00000000-0005-0000-0000-000052030000}"/>
    <cellStyle name="差_E19、无形资产 2" xfId="892" xr:uid="{00000000-0005-0000-0000-0000A8030000}"/>
    <cellStyle name="差_E22、长期待摊费用" xfId="893" xr:uid="{00000000-0005-0000-0000-0000A9030000}"/>
    <cellStyle name="差_E22、长期待摊费用 2" xfId="93" xr:uid="{00000000-0005-0000-0000-000083000000}"/>
    <cellStyle name="差_E23、递延所得税资产" xfId="79" xr:uid="{00000000-0005-0000-0000-00006E000000}"/>
    <cellStyle name="差_E23、递延所得税资产 2" xfId="579" xr:uid="{00000000-0005-0000-0000-00006F020000}"/>
    <cellStyle name="差_ZA0货币资金审定表 " xfId="157" xr:uid="{00000000-0005-0000-0000-0000C9000000}"/>
    <cellStyle name="差_ZA0货币资金审定表  2" xfId="894" xr:uid="{00000000-0005-0000-0000-0000AA030000}"/>
    <cellStyle name="差_包装物（库存物资）" xfId="896" xr:uid="{00000000-0005-0000-0000-0000AC030000}"/>
    <cellStyle name="差_产成品（库存商品）—分类汇总表" xfId="899" xr:uid="{00000000-0005-0000-0000-0000AF030000}"/>
    <cellStyle name="差_产成品（库存商品）明细表" xfId="900" xr:uid="{00000000-0005-0000-0000-0000B0030000}"/>
    <cellStyle name="差_产成品—销售平均单价、成本" xfId="903" xr:uid="{00000000-0005-0000-0000-0000B3030000}"/>
    <cellStyle name="差_车辆" xfId="904" xr:uid="{00000000-0005-0000-0000-0000B4030000}"/>
    <cellStyle name="差_存货-原材料—分类汇总表" xfId="3" xr:uid="{00000000-0005-0000-0000-000005000000}"/>
    <cellStyle name="差_存货-原材料—分类明细表" xfId="475" xr:uid="{00000000-0005-0000-0000-000007020000}"/>
    <cellStyle name="差_登福康四方签字表 -" xfId="490" xr:uid="{00000000-0005-0000-0000-000016020000}"/>
    <cellStyle name="差_递延所得税资产" xfId="179" xr:uid="{00000000-0005-0000-0000-0000DF000000}"/>
    <cellStyle name="差_房屋" xfId="905" xr:uid="{00000000-0005-0000-0000-0000B5030000}"/>
    <cellStyle name="差_复件 设备计算过程" xfId="906" xr:uid="{00000000-0005-0000-0000-0000B6030000}"/>
    <cellStyle name="差_给门姐的销售与收款内控测试" xfId="907" xr:uid="{00000000-0005-0000-0000-0000B7030000}"/>
    <cellStyle name="差_工程建设其他费" xfId="908" xr:uid="{00000000-0005-0000-0000-0000B8030000}"/>
    <cellStyle name="差_工程建设其他费 2" xfId="4" xr:uid="{00000000-0005-0000-0000-000007000000}"/>
    <cellStyle name="差_工程建设其他费用" xfId="248" xr:uid="{00000000-0005-0000-0000-000024010000}"/>
    <cellStyle name="差_工程建设其他费用 2" xfId="909" xr:uid="{00000000-0005-0000-0000-0000B9030000}"/>
    <cellStyle name="差_构筑物" xfId="662" xr:uid="{00000000-0005-0000-0000-0000C2020000}"/>
    <cellStyle name="差_机械设备" xfId="910" xr:uid="{00000000-0005-0000-0000-0000BA030000}"/>
    <cellStyle name="差_流动资产汇总" xfId="912" xr:uid="{00000000-0005-0000-0000-0000BC030000}"/>
    <cellStyle name="差_评估结果汇总表" xfId="595" xr:uid="{00000000-0005-0000-0000-00007F020000}"/>
    <cellStyle name="差_评估明细表" xfId="820" xr:uid="{00000000-0005-0000-0000-000060030000}"/>
    <cellStyle name="差_评估明细表 2" xfId="301" xr:uid="{00000000-0005-0000-0000-000059010000}"/>
    <cellStyle name="差_评估明细表 2 2" xfId="914" xr:uid="{00000000-0005-0000-0000-0000BE030000}"/>
    <cellStyle name="差_评估明细表 3" xfId="915" xr:uid="{00000000-0005-0000-0000-0000BF030000}"/>
    <cellStyle name="差_评估明细表 3 2" xfId="706" xr:uid="{00000000-0005-0000-0000-0000EE020000}"/>
    <cellStyle name="差_评估明细表 4" xfId="917" xr:uid="{00000000-0005-0000-0000-0000C1030000}"/>
    <cellStyle name="差_评估明细表（新准则）" xfId="440" xr:uid="{00000000-0005-0000-0000-0000E4010000}"/>
    <cellStyle name="差_评估明细表（新准则） 2" xfId="919" xr:uid="{00000000-0005-0000-0000-0000C3030000}"/>
    <cellStyle name="差_其他设备" xfId="469" xr:uid="{00000000-0005-0000-0000-000001020000}"/>
    <cellStyle name="差_其他应付" xfId="538" xr:uid="{00000000-0005-0000-0000-000046020000}"/>
    <cellStyle name="差_其他应收款" xfId="922" xr:uid="{00000000-0005-0000-0000-0000C6030000}"/>
    <cellStyle name="差_设备申报明细表——清河一矿表（审后）" xfId="60" xr:uid="{00000000-0005-0000-0000-000052000000}"/>
    <cellStyle name="差_土建明细表—— 清河一矿（王红红）" xfId="455" xr:uid="{00000000-0005-0000-0000-0000F3010000}"/>
    <cellStyle name="差_万元汇总表" xfId="923" xr:uid="{00000000-0005-0000-0000-0000C7030000}"/>
    <cellStyle name="差_无形资产—其他无形" xfId="740" xr:uid="{00000000-0005-0000-0000-000010030000}"/>
    <cellStyle name="差_无形资产—土地使用权" xfId="925" xr:uid="{00000000-0005-0000-0000-0000C9030000}"/>
    <cellStyle name="差_现金" xfId="926" xr:uid="{00000000-0005-0000-0000-0000CA030000}"/>
    <cellStyle name="差_新准则报表－融辉2007-06-20" xfId="930" xr:uid="{00000000-0005-0000-0000-0000CE030000}"/>
    <cellStyle name="差_新准则报表－融辉2007-06-20 2" xfId="935" xr:uid="{00000000-0005-0000-0000-0000D3030000}"/>
    <cellStyle name="差_一重股份收益法630-2" xfId="937" xr:uid="{00000000-0005-0000-0000-0000D5030000}"/>
    <cellStyle name="差_一重股份收益法630-2 2" xfId="938" xr:uid="{00000000-0005-0000-0000-0000D6030000}"/>
    <cellStyle name="差_银行" xfId="939" xr:uid="{00000000-0005-0000-0000-0000D7030000}"/>
    <cellStyle name="差_应付帐款" xfId="940" xr:uid="{00000000-0005-0000-0000-0000D8030000}"/>
    <cellStyle name="差_应交税费" xfId="942" xr:uid="{00000000-0005-0000-0000-0000DA030000}"/>
    <cellStyle name="差_应收票据" xfId="943" xr:uid="{00000000-0005-0000-0000-0000DB030000}"/>
    <cellStyle name="差_应收票据_1" xfId="945" xr:uid="{00000000-0005-0000-0000-0000DD030000}"/>
    <cellStyle name="差_应收票据_1_递延所得税资产" xfId="946" xr:uid="{00000000-0005-0000-0000-0000DE030000}"/>
    <cellStyle name="差_应收票据_1_流动资产汇总" xfId="884" xr:uid="{00000000-0005-0000-0000-0000A0030000}"/>
    <cellStyle name="差_应收票据_1_评估结果汇总表" xfId="947" xr:uid="{00000000-0005-0000-0000-0000DF030000}"/>
    <cellStyle name="差_应收票据_1_万元汇总表" xfId="830" xr:uid="{00000000-0005-0000-0000-00006A030000}"/>
    <cellStyle name="差_应收票据_1_无形资产—其他无形" xfId="948" xr:uid="{00000000-0005-0000-0000-0000E0030000}"/>
    <cellStyle name="差_应收票据_1_无形资产—土地使用权" xfId="949" xr:uid="{00000000-0005-0000-0000-0000E1030000}"/>
    <cellStyle name="差_应收票据_1_现金" xfId="951" xr:uid="{00000000-0005-0000-0000-0000E3030000}"/>
    <cellStyle name="差_应收票据_1_银行" xfId="566" xr:uid="{00000000-0005-0000-0000-000062020000}"/>
    <cellStyle name="差_应收票据_1_资产负债表" xfId="670" xr:uid="{00000000-0005-0000-0000-0000CA020000}"/>
    <cellStyle name="差_应收票据_递延所得税资产" xfId="244" xr:uid="{00000000-0005-0000-0000-000020010000}"/>
    <cellStyle name="差_应收票据_流动资产汇总" xfId="12" xr:uid="{00000000-0005-0000-0000-000010000000}"/>
    <cellStyle name="差_应收票据_评估结果汇总表" xfId="868" xr:uid="{00000000-0005-0000-0000-000090030000}"/>
    <cellStyle name="差_应收票据_万元汇总表" xfId="952" xr:uid="{00000000-0005-0000-0000-0000E4030000}"/>
    <cellStyle name="差_应收票据_无形资产—其他无形" xfId="325" xr:uid="{00000000-0005-0000-0000-000071010000}"/>
    <cellStyle name="差_应收票据_无形资产—土地使用权" xfId="148" xr:uid="{00000000-0005-0000-0000-0000C0000000}"/>
    <cellStyle name="差_应收票据_现金" xfId="401" xr:uid="{00000000-0005-0000-0000-0000BD010000}"/>
    <cellStyle name="差_应收票据_银行" xfId="652" xr:uid="{00000000-0005-0000-0000-0000B8020000}"/>
    <cellStyle name="差_应收票据_应收票据" xfId="452" xr:uid="{00000000-0005-0000-0000-0000F0010000}"/>
    <cellStyle name="差_应收票据_资产负债表" xfId="532" xr:uid="{00000000-0005-0000-0000-000040020000}"/>
    <cellStyle name="差_应收帐款" xfId="145" xr:uid="{00000000-0005-0000-0000-0000BD000000}"/>
    <cellStyle name="差_预付" xfId="867" xr:uid="{00000000-0005-0000-0000-00008F030000}"/>
    <cellStyle name="差_预收" xfId="955" xr:uid="{00000000-0005-0000-0000-0000E7030000}"/>
    <cellStyle name="差_在产品（自制半成品）" xfId="402" xr:uid="{00000000-0005-0000-0000-0000BE010000}"/>
    <cellStyle name="差_资产负债表" xfId="818" xr:uid="{00000000-0005-0000-0000-00005E030000}"/>
    <cellStyle name="常规" xfId="0" builtinId="0"/>
    <cellStyle name="常规 10" xfId="437" xr:uid="{00000000-0005-0000-0000-0000E1010000}"/>
    <cellStyle name="常规 100" xfId="958" xr:uid="{00000000-0005-0000-0000-0000EA030000}"/>
    <cellStyle name="常规 100 2" xfId="501" xr:uid="{00000000-0005-0000-0000-000021020000}"/>
    <cellStyle name="常规 100 2 2" xfId="138" xr:uid="{00000000-0005-0000-0000-0000B6000000}"/>
    <cellStyle name="常规 100 3" xfId="959" xr:uid="{00000000-0005-0000-0000-0000EB030000}"/>
    <cellStyle name="常规 11" xfId="209" xr:uid="{00000000-0005-0000-0000-0000FD000000}"/>
    <cellStyle name="常规 12 2" xfId="960" xr:uid="{00000000-0005-0000-0000-0000EC030000}"/>
    <cellStyle name="常规 12 2 2" xfId="34" xr:uid="{00000000-0005-0000-0000-00002B000000}"/>
    <cellStyle name="常规 13" xfId="317" xr:uid="{00000000-0005-0000-0000-000069010000}"/>
    <cellStyle name="常规 13 2" xfId="961" xr:uid="{00000000-0005-0000-0000-0000ED030000}"/>
    <cellStyle name="常规 13 2 2" xfId="963" xr:uid="{00000000-0005-0000-0000-0000EF030000}"/>
    <cellStyle name="常规 13 3" xfId="965" xr:uid="{00000000-0005-0000-0000-0000F1030000}"/>
    <cellStyle name="常规 15" xfId="902" xr:uid="{00000000-0005-0000-0000-0000B2030000}"/>
    <cellStyle name="常规 15 2" xfId="966" xr:uid="{00000000-0005-0000-0000-0000F2030000}"/>
    <cellStyle name="常规 15 2 2" xfId="115" xr:uid="{00000000-0005-0000-0000-00009F000000}"/>
    <cellStyle name="常规 15 3" xfId="544" xr:uid="{00000000-0005-0000-0000-00004C020000}"/>
    <cellStyle name="常规 17" xfId="967" xr:uid="{00000000-0005-0000-0000-0000F3030000}"/>
    <cellStyle name="常规 17 2" xfId="968" xr:uid="{00000000-0005-0000-0000-0000F4030000}"/>
    <cellStyle name="常规 17 2 2" xfId="298" xr:uid="{00000000-0005-0000-0000-000056010000}"/>
    <cellStyle name="常规 17 3" xfId="970" xr:uid="{00000000-0005-0000-0000-0000F6030000}"/>
    <cellStyle name="常规 19" xfId="200" xr:uid="{00000000-0005-0000-0000-0000F4000000}"/>
    <cellStyle name="常规 19 2" xfId="941" xr:uid="{00000000-0005-0000-0000-0000D9030000}"/>
    <cellStyle name="常规 19 2 2" xfId="971" xr:uid="{00000000-0005-0000-0000-0000F7030000}"/>
    <cellStyle name="常规 19 3" xfId="427" xr:uid="{00000000-0005-0000-0000-0000D7010000}"/>
    <cellStyle name="常规 2" xfId="633" xr:uid="{00000000-0005-0000-0000-0000A5020000}"/>
    <cellStyle name="常规 2 2" xfId="871" xr:uid="{00000000-0005-0000-0000-000093030000}"/>
    <cellStyle name="常规 2 2 2" xfId="972" xr:uid="{00000000-0005-0000-0000-0000F8030000}"/>
    <cellStyle name="常规 2 2 2 2" xfId="231" xr:uid="{00000000-0005-0000-0000-000013010000}"/>
    <cellStyle name="常规 2 2 2 2 2" xfId="973" xr:uid="{00000000-0005-0000-0000-0000F9030000}"/>
    <cellStyle name="常规 2 2 2 3" xfId="185" xr:uid="{00000000-0005-0000-0000-0000E5000000}"/>
    <cellStyle name="常规 2 2 3" xfId="974" xr:uid="{00000000-0005-0000-0000-0000FA030000}"/>
    <cellStyle name="常规 2 2 3 2" xfId="975" xr:uid="{00000000-0005-0000-0000-0000FB030000}"/>
    <cellStyle name="常规 2 2 4" xfId="976" xr:uid="{00000000-0005-0000-0000-0000FC030000}"/>
    <cellStyle name="常规 2 2_E13、长期股权投资" xfId="119" xr:uid="{00000000-0005-0000-0000-0000A3000000}"/>
    <cellStyle name="常规 2 3" xfId="977" xr:uid="{00000000-0005-0000-0000-0000FD030000}"/>
    <cellStyle name="常规 2 3 2" xfId="978" xr:uid="{00000000-0005-0000-0000-0000FE030000}"/>
    <cellStyle name="常规 2 3 2 2" xfId="264" xr:uid="{00000000-0005-0000-0000-000034010000}"/>
    <cellStyle name="常规 2 3 2 2 2" xfId="414" xr:uid="{00000000-0005-0000-0000-0000CA010000}"/>
    <cellStyle name="常规 2 3 2 3" xfId="979" xr:uid="{00000000-0005-0000-0000-0000FF030000}"/>
    <cellStyle name="常规 2 3 3" xfId="397" xr:uid="{00000000-0005-0000-0000-0000B9010000}"/>
    <cellStyle name="常规 2 3 3 2" xfId="980" xr:uid="{00000000-0005-0000-0000-000000040000}"/>
    <cellStyle name="常规 2 3 4" xfId="810" xr:uid="{00000000-0005-0000-0000-000056030000}"/>
    <cellStyle name="常规 2 4" xfId="253" xr:uid="{00000000-0005-0000-0000-000029010000}"/>
    <cellStyle name="常规 2 4 2" xfId="981" xr:uid="{00000000-0005-0000-0000-000001040000}"/>
    <cellStyle name="常规 2 5" xfId="358" xr:uid="{00000000-0005-0000-0000-000092010000}"/>
    <cellStyle name="常规 2 5 2" xfId="936" xr:uid="{00000000-0005-0000-0000-0000D4030000}"/>
    <cellStyle name="常规 2 6" xfId="911" xr:uid="{00000000-0005-0000-0000-0000BB030000}"/>
    <cellStyle name="常规 2 6 2" xfId="982" xr:uid="{00000000-0005-0000-0000-000002040000}"/>
    <cellStyle name="常规 2 7" xfId="984" xr:uid="{00000000-0005-0000-0000-000004040000}"/>
    <cellStyle name="常规 2_登福康四方签字表 -" xfId="245" xr:uid="{00000000-0005-0000-0000-000021010000}"/>
    <cellStyle name="常规 21" xfId="516" xr:uid="{00000000-0005-0000-0000-000030020000}"/>
    <cellStyle name="常规 21 2" xfId="433" xr:uid="{00000000-0005-0000-0000-0000DD010000}"/>
    <cellStyle name="常规 21 2 2" xfId="891" xr:uid="{00000000-0005-0000-0000-0000A7030000}"/>
    <cellStyle name="常规 21 2 2 2" xfId="983" xr:uid="{00000000-0005-0000-0000-000003040000}"/>
    <cellStyle name="常规 21 2 3" xfId="985" xr:uid="{00000000-0005-0000-0000-000005040000}"/>
    <cellStyle name="常规 23" xfId="802" xr:uid="{00000000-0005-0000-0000-00004E030000}"/>
    <cellStyle name="常规 23 2" xfId="164" xr:uid="{00000000-0005-0000-0000-0000D0000000}"/>
    <cellStyle name="常规 23 2 2" xfId="986" xr:uid="{00000000-0005-0000-0000-000006040000}"/>
    <cellStyle name="常规 23 3" xfId="987" xr:uid="{00000000-0005-0000-0000-000007040000}"/>
    <cellStyle name="常规 25" xfId="988" xr:uid="{00000000-0005-0000-0000-000008040000}"/>
    <cellStyle name="常规 25 2" xfId="989" xr:uid="{00000000-0005-0000-0000-000009040000}"/>
    <cellStyle name="常规 25 2 2" xfId="529" xr:uid="{00000000-0005-0000-0000-00003D020000}"/>
    <cellStyle name="常规 25 3" xfId="752" xr:uid="{00000000-0005-0000-0000-00001C030000}"/>
    <cellStyle name="常规 26" xfId="990" xr:uid="{00000000-0005-0000-0000-00000A040000}"/>
    <cellStyle name="常规 27" xfId="992" xr:uid="{00000000-0005-0000-0000-00000C040000}"/>
    <cellStyle name="常规 27 2" xfId="954" xr:uid="{00000000-0005-0000-0000-0000E6030000}"/>
    <cellStyle name="常规 27 2 2" xfId="448" xr:uid="{00000000-0005-0000-0000-0000EC010000}"/>
    <cellStyle name="常规 27 3" xfId="994" xr:uid="{00000000-0005-0000-0000-00000E040000}"/>
    <cellStyle name="常规 29" xfId="124" xr:uid="{00000000-0005-0000-0000-0000A8000000}"/>
    <cellStyle name="常规 29 2" xfId="996" xr:uid="{00000000-0005-0000-0000-000010040000}"/>
    <cellStyle name="常规 29 2 2" xfId="458" xr:uid="{00000000-0005-0000-0000-0000F6010000}"/>
    <cellStyle name="常规 29 3" xfId="460" xr:uid="{00000000-0005-0000-0000-0000F8010000}"/>
    <cellStyle name="常规 3" xfId="997" xr:uid="{00000000-0005-0000-0000-000011040000}"/>
    <cellStyle name="常规 3 2" xfId="998" xr:uid="{00000000-0005-0000-0000-000012040000}"/>
    <cellStyle name="常规 3 2 2" xfId="321" xr:uid="{00000000-0005-0000-0000-00006D010000}"/>
    <cellStyle name="常规 3 2 2 2" xfId="999" xr:uid="{00000000-0005-0000-0000-000013040000}"/>
    <cellStyle name="常规 3 2 3" xfId="1000" xr:uid="{00000000-0005-0000-0000-000014040000}"/>
    <cellStyle name="常规 3 3" xfId="895" xr:uid="{00000000-0005-0000-0000-0000AB030000}"/>
    <cellStyle name="常规 3 3 2" xfId="488" xr:uid="{00000000-0005-0000-0000-000014020000}"/>
    <cellStyle name="常规 3 4" xfId="300" xr:uid="{00000000-0005-0000-0000-000058010000}"/>
    <cellStyle name="常规 3 5" xfId="1001" xr:uid="{00000000-0005-0000-0000-000015040000}"/>
    <cellStyle name="常规 32" xfId="991" xr:uid="{00000000-0005-0000-0000-00000B040000}"/>
    <cellStyle name="常规 32 2" xfId="953" xr:uid="{00000000-0005-0000-0000-0000E5030000}"/>
    <cellStyle name="常规 32 2 2" xfId="449" xr:uid="{00000000-0005-0000-0000-0000ED010000}"/>
    <cellStyle name="常规 32 3" xfId="993" xr:uid="{00000000-0005-0000-0000-00000D040000}"/>
    <cellStyle name="常规 34" xfId="125" xr:uid="{00000000-0005-0000-0000-0000A9000000}"/>
    <cellStyle name="常规 34 2" xfId="995" xr:uid="{00000000-0005-0000-0000-00000F040000}"/>
    <cellStyle name="常规 34 2 2" xfId="459" xr:uid="{00000000-0005-0000-0000-0000F7010000}"/>
    <cellStyle name="常规 34 3" xfId="461" xr:uid="{00000000-0005-0000-0000-0000F9010000}"/>
    <cellStyle name="常规 35" xfId="1003" xr:uid="{00000000-0005-0000-0000-000017040000}"/>
    <cellStyle name="常规 36" xfId="1004" xr:uid="{00000000-0005-0000-0000-000018040000}"/>
    <cellStyle name="常规 36 2" xfId="1005" xr:uid="{00000000-0005-0000-0000-000019040000}"/>
    <cellStyle name="常规 36 2 2" xfId="288" xr:uid="{00000000-0005-0000-0000-00004C010000}"/>
    <cellStyle name="常规 36 3" xfId="512" xr:uid="{00000000-0005-0000-0000-00002C020000}"/>
    <cellStyle name="常规 38" xfId="1006" xr:uid="{00000000-0005-0000-0000-00001A040000}"/>
    <cellStyle name="常规 38 2" xfId="722" xr:uid="{00000000-0005-0000-0000-0000FE020000}"/>
    <cellStyle name="常规 38 2 2" xfId="1008" xr:uid="{00000000-0005-0000-0000-00001C040000}"/>
    <cellStyle name="常规 38 3" xfId="1009" xr:uid="{00000000-0005-0000-0000-00001D040000}"/>
    <cellStyle name="常规 4" xfId="213" xr:uid="{00000000-0005-0000-0000-000001010000}"/>
    <cellStyle name="常规 4 2" xfId="640" xr:uid="{00000000-0005-0000-0000-0000AC020000}"/>
    <cellStyle name="常规 4 2 2" xfId="1011" xr:uid="{00000000-0005-0000-0000-00001F040000}"/>
    <cellStyle name="常规 4 2 2 2" xfId="295" xr:uid="{00000000-0005-0000-0000-000053010000}"/>
    <cellStyle name="常规 4 2 3" xfId="957" xr:uid="{00000000-0005-0000-0000-0000E9030000}"/>
    <cellStyle name="常规 4 3" xfId="457" xr:uid="{00000000-0005-0000-0000-0000F5010000}"/>
    <cellStyle name="常规 4 3 2" xfId="639" xr:uid="{00000000-0005-0000-0000-0000AB020000}"/>
    <cellStyle name="常规 4 4" xfId="1010" xr:uid="{00000000-0005-0000-0000-00001E040000}"/>
    <cellStyle name="常规 4 4 2" xfId="296" xr:uid="{00000000-0005-0000-0000-000054010000}"/>
    <cellStyle name="常规 4 5" xfId="956" xr:uid="{00000000-0005-0000-0000-0000E8030000}"/>
    <cellStyle name="常规 4 6" xfId="1012" xr:uid="{00000000-0005-0000-0000-000020040000}"/>
    <cellStyle name="常规 40" xfId="1002" xr:uid="{00000000-0005-0000-0000-000016040000}"/>
    <cellStyle name="常规 40 2" xfId="1013" xr:uid="{00000000-0005-0000-0000-000021040000}"/>
    <cellStyle name="常规 40 2 2" xfId="1015" xr:uid="{00000000-0005-0000-0000-000023040000}"/>
    <cellStyle name="常规 40 3" xfId="696" xr:uid="{00000000-0005-0000-0000-0000E4020000}"/>
    <cellStyle name="常规 42" xfId="1016" xr:uid="{00000000-0005-0000-0000-000024040000}"/>
    <cellStyle name="常规 42 2" xfId="229" xr:uid="{00000000-0005-0000-0000-000011010000}"/>
    <cellStyle name="常规 42 2 2" xfId="1017" xr:uid="{00000000-0005-0000-0000-000025040000}"/>
    <cellStyle name="常规 42 3" xfId="183" xr:uid="{00000000-0005-0000-0000-0000E3000000}"/>
    <cellStyle name="常规 44" xfId="2" xr:uid="{00000000-0005-0000-0000-000003000000}"/>
    <cellStyle name="常规 44 2" xfId="666" xr:uid="{00000000-0005-0000-0000-0000C6020000}"/>
    <cellStyle name="常规 44 2 2" xfId="337" xr:uid="{00000000-0005-0000-0000-00007D010000}"/>
    <cellStyle name="常规 44 3" xfId="1018" xr:uid="{00000000-0005-0000-0000-000026040000}"/>
    <cellStyle name="常规 46" xfId="1020" xr:uid="{00000000-0005-0000-0000-000028040000}"/>
    <cellStyle name="常规 46 2" xfId="813" xr:uid="{00000000-0005-0000-0000-000059030000}"/>
    <cellStyle name="常规 46 2 2" xfId="198" xr:uid="{00000000-0005-0000-0000-0000F2000000}"/>
    <cellStyle name="常规 46 3" xfId="816" xr:uid="{00000000-0005-0000-0000-00005C030000}"/>
    <cellStyle name="常规 47" xfId="1022" xr:uid="{00000000-0005-0000-0000-00002A040000}"/>
    <cellStyle name="常规 47 2" xfId="1023" xr:uid="{00000000-0005-0000-0000-00002B040000}"/>
    <cellStyle name="常规 47 2 2" xfId="795" xr:uid="{00000000-0005-0000-0000-000047030000}"/>
    <cellStyle name="常规 47 3" xfId="1025" xr:uid="{00000000-0005-0000-0000-00002D040000}"/>
    <cellStyle name="常规 49" xfId="1026" xr:uid="{00000000-0005-0000-0000-00002E040000}"/>
    <cellStyle name="常规 49 2" xfId="1027" xr:uid="{00000000-0005-0000-0000-00002F040000}"/>
    <cellStyle name="常规 49 2 2" xfId="1028" xr:uid="{00000000-0005-0000-0000-000030040000}"/>
    <cellStyle name="常规 49 3" xfId="1029" xr:uid="{00000000-0005-0000-0000-000031040000}"/>
    <cellStyle name="常规 5" xfId="603" xr:uid="{00000000-0005-0000-0000-000087020000}"/>
    <cellStyle name="常规 5 2" xfId="41" xr:uid="{00000000-0005-0000-0000-000035000000}"/>
    <cellStyle name="常规 5 2 2" xfId="49" xr:uid="{00000000-0005-0000-0000-000040000000}"/>
    <cellStyle name="常规 5 3" xfId="1030" xr:uid="{00000000-0005-0000-0000-000032040000}"/>
    <cellStyle name="常规 5 4" xfId="638" xr:uid="{00000000-0005-0000-0000-0000AA020000}"/>
    <cellStyle name="常规 51" xfId="1019" xr:uid="{00000000-0005-0000-0000-000027040000}"/>
    <cellStyle name="常规 51 2" xfId="812" xr:uid="{00000000-0005-0000-0000-000058030000}"/>
    <cellStyle name="常规 51 2 2" xfId="199" xr:uid="{00000000-0005-0000-0000-0000F3000000}"/>
    <cellStyle name="常规 51 3" xfId="815" xr:uid="{00000000-0005-0000-0000-00005B030000}"/>
    <cellStyle name="常规 53" xfId="962" xr:uid="{00000000-0005-0000-0000-0000EE030000}"/>
    <cellStyle name="常规 53 2" xfId="1031" xr:uid="{00000000-0005-0000-0000-000033040000}"/>
    <cellStyle name="常规 53 2 2" xfId="1032" xr:uid="{00000000-0005-0000-0000-000034040000}"/>
    <cellStyle name="常规 53 3" xfId="1033" xr:uid="{00000000-0005-0000-0000-000035040000}"/>
    <cellStyle name="常规 55" xfId="1034" xr:uid="{00000000-0005-0000-0000-000036040000}"/>
    <cellStyle name="常规 55 2" xfId="1035" xr:uid="{00000000-0005-0000-0000-000037040000}"/>
    <cellStyle name="常规 55 2 2" xfId="1036" xr:uid="{00000000-0005-0000-0000-000038040000}"/>
    <cellStyle name="常规 55 3" xfId="1037" xr:uid="{00000000-0005-0000-0000-000039040000}"/>
    <cellStyle name="常规 57" xfId="1038" xr:uid="{00000000-0005-0000-0000-00003A040000}"/>
    <cellStyle name="常规 57 2" xfId="1039" xr:uid="{00000000-0005-0000-0000-00003B040000}"/>
    <cellStyle name="常规 57 2 2" xfId="675" xr:uid="{00000000-0005-0000-0000-0000CF020000}"/>
    <cellStyle name="常规 57 3" xfId="127" xr:uid="{00000000-0005-0000-0000-0000AB000000}"/>
    <cellStyle name="常规 59" xfId="1040" xr:uid="{00000000-0005-0000-0000-00003C040000}"/>
    <cellStyle name="常规 59 2" xfId="1042" xr:uid="{00000000-0005-0000-0000-00003E040000}"/>
    <cellStyle name="常规 59 2 2" xfId="1024" xr:uid="{00000000-0005-0000-0000-00002C040000}"/>
    <cellStyle name="常规 59 3" xfId="1043" xr:uid="{00000000-0005-0000-0000-00003F040000}"/>
    <cellStyle name="常规 6" xfId="31" xr:uid="{00000000-0005-0000-0000-000028000000}"/>
    <cellStyle name="常规 6 2" xfId="424" xr:uid="{00000000-0005-0000-0000-0000D4010000}"/>
    <cellStyle name="常规 6 2 2" xfId="1044" xr:uid="{00000000-0005-0000-0000-000040040000}"/>
    <cellStyle name="常规 6 3" xfId="715" xr:uid="{00000000-0005-0000-0000-0000F7020000}"/>
    <cellStyle name="常规 61" xfId="223" xr:uid="{00000000-0005-0000-0000-00000B010000}"/>
    <cellStyle name="常规 61 2" xfId="1046" xr:uid="{00000000-0005-0000-0000-000042040000}"/>
    <cellStyle name="常规 61 2 2" xfId="1047" xr:uid="{00000000-0005-0000-0000-000043040000}"/>
    <cellStyle name="常规 61 3" xfId="950" xr:uid="{00000000-0005-0000-0000-0000E2030000}"/>
    <cellStyle name="常规 63" xfId="1048" xr:uid="{00000000-0005-0000-0000-000044040000}"/>
    <cellStyle name="常规 63 2" xfId="1050" xr:uid="{00000000-0005-0000-0000-000046040000}"/>
    <cellStyle name="常规 63 2 2" xfId="898" xr:uid="{00000000-0005-0000-0000-0000AE030000}"/>
    <cellStyle name="常规 63 3" xfId="864" xr:uid="{00000000-0005-0000-0000-00008C030000}"/>
    <cellStyle name="常规 66" xfId="734" xr:uid="{00000000-0005-0000-0000-00000A030000}"/>
    <cellStyle name="常规 66 2" xfId="736" xr:uid="{00000000-0005-0000-0000-00000C030000}"/>
    <cellStyle name="常规 66 2 2" xfId="739" xr:uid="{00000000-0005-0000-0000-00000F030000}"/>
    <cellStyle name="常规 66 3" xfId="743" xr:uid="{00000000-0005-0000-0000-000013030000}"/>
    <cellStyle name="常规 68" xfId="1051" xr:uid="{00000000-0005-0000-0000-000047040000}"/>
    <cellStyle name="常规 68 2" xfId="1052" xr:uid="{00000000-0005-0000-0000-000048040000}"/>
    <cellStyle name="常规 68 2 2" xfId="1053" xr:uid="{00000000-0005-0000-0000-000049040000}"/>
    <cellStyle name="常规 68 3" xfId="924" xr:uid="{00000000-0005-0000-0000-0000C8030000}"/>
    <cellStyle name="常规 7" xfId="1054" xr:uid="{00000000-0005-0000-0000-00004A040000}"/>
    <cellStyle name="常规 7 2" xfId="368" xr:uid="{00000000-0005-0000-0000-00009C010000}"/>
    <cellStyle name="常规 70" xfId="1056" xr:uid="{00000000-0005-0000-0000-00004C040000}"/>
    <cellStyle name="常规 70 2" xfId="754" xr:uid="{00000000-0005-0000-0000-00001E030000}"/>
    <cellStyle name="常规 70 2 2" xfId="679" xr:uid="{00000000-0005-0000-0000-0000D3020000}"/>
    <cellStyle name="常规 70 3" xfId="1057" xr:uid="{00000000-0005-0000-0000-00004D040000}"/>
    <cellStyle name="常规 72" xfId="629" xr:uid="{00000000-0005-0000-0000-0000A1020000}"/>
    <cellStyle name="常规 72 2" xfId="927" xr:uid="{00000000-0005-0000-0000-0000CB030000}"/>
    <cellStyle name="常规 72 2 2" xfId="933" xr:uid="{00000000-0005-0000-0000-0000D1030000}"/>
    <cellStyle name="常规 72 3" xfId="1058" xr:uid="{00000000-0005-0000-0000-00004E040000}"/>
    <cellStyle name="常规 74" xfId="494" xr:uid="{00000000-0005-0000-0000-00001A020000}"/>
    <cellStyle name="常规 74 2" xfId="1060" xr:uid="{00000000-0005-0000-0000-000050040000}"/>
    <cellStyle name="常规 74 2 2" xfId="1061" xr:uid="{00000000-0005-0000-0000-000051040000}"/>
    <cellStyle name="常规 74 3" xfId="767" xr:uid="{00000000-0005-0000-0000-00002B030000}"/>
    <cellStyle name="常规 76" xfId="1062" xr:uid="{00000000-0005-0000-0000-000052040000}"/>
    <cellStyle name="常规 76 2" xfId="1063" xr:uid="{00000000-0005-0000-0000-000053040000}"/>
    <cellStyle name="常规 76 2 2" xfId="1064" xr:uid="{00000000-0005-0000-0000-000054040000}"/>
    <cellStyle name="常规 76 3" xfId="1065" xr:uid="{00000000-0005-0000-0000-000055040000}"/>
    <cellStyle name="常规 78" xfId="1049" xr:uid="{00000000-0005-0000-0000-000045040000}"/>
    <cellStyle name="常规 78 2" xfId="897" xr:uid="{00000000-0005-0000-0000-0000AD030000}"/>
    <cellStyle name="常规 78 2 2" xfId="1066" xr:uid="{00000000-0005-0000-0000-000056040000}"/>
    <cellStyle name="常规 78 3" xfId="622" xr:uid="{00000000-0005-0000-0000-00009A020000}"/>
    <cellStyle name="常规 8" xfId="887" xr:uid="{00000000-0005-0000-0000-0000A3030000}"/>
    <cellStyle name="常规 8 2" xfId="75" xr:uid="{00000000-0005-0000-0000-000067000000}"/>
    <cellStyle name="常规 8 2 2" xfId="408" xr:uid="{00000000-0005-0000-0000-0000C4010000}"/>
    <cellStyle name="常规 8 3" xfId="63" xr:uid="{00000000-0005-0000-0000-000055000000}"/>
    <cellStyle name="常规 80" xfId="1068" xr:uid="{00000000-0005-0000-0000-000058040000}"/>
    <cellStyle name="常规 80 2" xfId="1069" xr:uid="{00000000-0005-0000-0000-000059040000}"/>
    <cellStyle name="常规 80 2 2" xfId="471" xr:uid="{00000000-0005-0000-0000-000003020000}"/>
    <cellStyle name="常规 80 3" xfId="429" xr:uid="{00000000-0005-0000-0000-0000D9010000}"/>
    <cellStyle name="常规 82" xfId="521" xr:uid="{00000000-0005-0000-0000-000035020000}"/>
    <cellStyle name="常规 82 2" xfId="1070" xr:uid="{00000000-0005-0000-0000-00005A040000}"/>
    <cellStyle name="常规 82 2 2" xfId="1071" xr:uid="{00000000-0005-0000-0000-00005B040000}"/>
    <cellStyle name="常规 82 3" xfId="757" xr:uid="{00000000-0005-0000-0000-000021030000}"/>
    <cellStyle name="常规 84" xfId="863" xr:uid="{00000000-0005-0000-0000-00008B030000}"/>
    <cellStyle name="常规 84 2" xfId="474" xr:uid="{00000000-0005-0000-0000-000006020000}"/>
    <cellStyle name="常规 84 2 2" xfId="266" xr:uid="{00000000-0005-0000-0000-000036010000}"/>
    <cellStyle name="常规 84 3" xfId="1072" xr:uid="{00000000-0005-0000-0000-00005C040000}"/>
    <cellStyle name="常规 86" xfId="777" xr:uid="{00000000-0005-0000-0000-000035030000}"/>
    <cellStyle name="常规 86 2" xfId="1073" xr:uid="{00000000-0005-0000-0000-00005D040000}"/>
    <cellStyle name="常规 86 2 2" xfId="1074" xr:uid="{00000000-0005-0000-0000-00005E040000}"/>
    <cellStyle name="常规 86 3" xfId="1075" xr:uid="{00000000-0005-0000-0000-00005F040000}"/>
    <cellStyle name="常规 88" xfId="1076" xr:uid="{00000000-0005-0000-0000-000060040000}"/>
    <cellStyle name="常规 88 2" xfId="1077" xr:uid="{00000000-0005-0000-0000-000061040000}"/>
    <cellStyle name="常规 88 2 2" xfId="1078" xr:uid="{00000000-0005-0000-0000-000062040000}"/>
    <cellStyle name="常规 88 3" xfId="362" xr:uid="{00000000-0005-0000-0000-000096010000}"/>
    <cellStyle name="常规 9" xfId="1079" xr:uid="{00000000-0005-0000-0000-000063040000}"/>
    <cellStyle name="常规 90" xfId="57" xr:uid="{00000000-0005-0000-0000-00004D000000}"/>
    <cellStyle name="常规 90 2" xfId="82" xr:uid="{00000000-0005-0000-0000-000072000000}"/>
    <cellStyle name="常规 90 2 2" xfId="789" xr:uid="{00000000-0005-0000-0000-000041030000}"/>
    <cellStyle name="常规 90 3" xfId="1080" xr:uid="{00000000-0005-0000-0000-000064040000}"/>
    <cellStyle name="常规 92" xfId="1082" xr:uid="{00000000-0005-0000-0000-000066040000}"/>
    <cellStyle name="常规 92 2" xfId="944" xr:uid="{00000000-0005-0000-0000-0000DC030000}"/>
    <cellStyle name="常规 92 2 2" xfId="1084" xr:uid="{00000000-0005-0000-0000-000068040000}"/>
    <cellStyle name="常规 92 3" xfId="560" xr:uid="{00000000-0005-0000-0000-00005C020000}"/>
    <cellStyle name="常规 94" xfId="761" xr:uid="{00000000-0005-0000-0000-000025030000}"/>
    <cellStyle name="常规 94 2" xfId="964" xr:uid="{00000000-0005-0000-0000-0000F0030000}"/>
    <cellStyle name="常规 94 2 2" xfId="1086" xr:uid="{00000000-0005-0000-0000-00006A040000}"/>
    <cellStyle name="常规 94 3" xfId="686" xr:uid="{00000000-0005-0000-0000-0000DA020000}"/>
    <cellStyle name="常规 96" xfId="346" xr:uid="{00000000-0005-0000-0000-000086010000}"/>
    <cellStyle name="常规 96 2" xfId="541" xr:uid="{00000000-0005-0000-0000-000049020000}"/>
    <cellStyle name="常规 96 2 2" xfId="549" xr:uid="{00000000-0005-0000-0000-000051020000}"/>
    <cellStyle name="常规 96 3" xfId="484" xr:uid="{00000000-0005-0000-0000-000010020000}"/>
    <cellStyle name="常规 98" xfId="1085" xr:uid="{00000000-0005-0000-0000-000069040000}"/>
    <cellStyle name="常规 98 2" xfId="969" xr:uid="{00000000-0005-0000-0000-0000F5030000}"/>
    <cellStyle name="常规 98 2 2" xfId="1087" xr:uid="{00000000-0005-0000-0000-00006B040000}"/>
    <cellStyle name="常规 98 3" xfId="1088" xr:uid="{00000000-0005-0000-0000-00006C040000}"/>
    <cellStyle name="常规_05年帐龄" xfId="1089" xr:uid="{00000000-0005-0000-0000-00006D040000}"/>
    <cellStyle name="常规_5.1.1房屋建筑物" xfId="843" xr:uid="{00000000-0005-0000-0000-000077030000}"/>
    <cellStyle name="常规_5.1.4井巷工程" xfId="1090" xr:uid="{00000000-0005-0000-0000-00006E040000}"/>
    <cellStyle name="常规_9、FN-专项应付款" xfId="97" xr:uid="{00000000-0005-0000-0000-000089000000}"/>
    <cellStyle name="常规_Sheet1" xfId="921" xr:uid="{00000000-0005-0000-0000-0000C5030000}"/>
    <cellStyle name="常规_Sheet1 2" xfId="445" xr:uid="{00000000-0005-0000-0000-0000E9010000}"/>
    <cellStyle name="常规_Sheet2" xfId="1091" xr:uid="{00000000-0005-0000-0000-00006F040000}"/>
    <cellStyle name="常规_xnbc" xfId="576" xr:uid="{00000000-0005-0000-0000-00006C020000}"/>
    <cellStyle name="常规_产成品不含税销售单价" xfId="1092" xr:uid="{00000000-0005-0000-0000-000070040000}"/>
    <cellStyle name="常规_待摊费用" xfId="913" xr:uid="{00000000-0005-0000-0000-0000BD030000}"/>
    <cellStyle name="常规_附件4-成本法资产评估申报表" xfId="1093" xr:uid="{00000000-0005-0000-0000-000071040000}"/>
    <cellStyle name="常规_评估空白套表1 2" xfId="1094" xr:uid="{00000000-0005-0000-0000-000072040000}"/>
    <cellStyle name="常规_评估明细表" xfId="418" xr:uid="{00000000-0005-0000-0000-0000CE010000}"/>
    <cellStyle name="常规_其他应收款" xfId="43" xr:uid="{00000000-0005-0000-0000-000037000000}"/>
    <cellStyle name="常规_十矿井巷工程评估明细表" xfId="123" xr:uid="{00000000-0005-0000-0000-0000A7000000}"/>
    <cellStyle name="常规_土建明细表—— 清河一矿（王红红）" xfId="1095" xr:uid="{00000000-0005-0000-0000-000073040000}"/>
    <cellStyle name="超级链接_02房屋明细" xfId="1096" xr:uid="{00000000-0005-0000-0000-000074040000}"/>
    <cellStyle name="超链接" xfId="22" builtinId="8"/>
    <cellStyle name="超链接 2" xfId="203" xr:uid="{00000000-0005-0000-0000-0000F7000000}"/>
    <cellStyle name="超链接 2 2" xfId="188" xr:uid="{00000000-0005-0000-0000-0000E8000000}"/>
    <cellStyle name="超链接 2 2 2" xfId="238" xr:uid="{00000000-0005-0000-0000-00001A010000}"/>
    <cellStyle name="超链接 3" xfId="1097" xr:uid="{00000000-0005-0000-0000-000075040000}"/>
    <cellStyle name="超链接 3 2" xfId="348" xr:uid="{00000000-0005-0000-0000-000088010000}"/>
    <cellStyle name="超链接 3 2 2" xfId="1055" xr:uid="{00000000-0005-0000-0000-00004B040000}"/>
    <cellStyle name="超链接 4" xfId="1098" xr:uid="{00000000-0005-0000-0000-000076040000}"/>
    <cellStyle name="超链接 4 2" xfId="1099" xr:uid="{00000000-0005-0000-0000-000077040000}"/>
    <cellStyle name="超链接 5" xfId="839" xr:uid="{00000000-0005-0000-0000-000073030000}"/>
    <cellStyle name="超链接 5 2" xfId="1100" xr:uid="{00000000-0005-0000-0000-000078040000}"/>
    <cellStyle name="超链接 6" xfId="1101" xr:uid="{00000000-0005-0000-0000-000079040000}"/>
    <cellStyle name="分级显示列_1_Book1" xfId="1102" xr:uid="{00000000-0005-0000-0000-00007A040000}"/>
    <cellStyle name="分级显示行_1_10--2其他收费权测算表" xfId="1103" xr:uid="{00000000-0005-0000-0000-00007B040000}"/>
    <cellStyle name="公司标准表" xfId="1104" xr:uid="{00000000-0005-0000-0000-00007C040000}"/>
    <cellStyle name="公司标准表 2" xfId="196" xr:uid="{00000000-0005-0000-0000-0000F0000000}"/>
    <cellStyle name="公司标准表 2 2" xfId="1105" xr:uid="{00000000-0005-0000-0000-00007D040000}"/>
    <cellStyle name="公司标准表 3" xfId="1" xr:uid="{00000000-0005-0000-0000-000002000000}"/>
    <cellStyle name="公司标准表 3 2" xfId="54" xr:uid="{00000000-0005-0000-0000-000047000000}"/>
    <cellStyle name="公司标准表 4" xfId="1106" xr:uid="{00000000-0005-0000-0000-00007E040000}"/>
    <cellStyle name="好 2" xfId="395" xr:uid="{00000000-0005-0000-0000-0000B7010000}"/>
    <cellStyle name="好 2 2" xfId="1107" xr:uid="{00000000-0005-0000-0000-00007F040000}"/>
    <cellStyle name="好 3" xfId="1108" xr:uid="{00000000-0005-0000-0000-000080040000}"/>
    <cellStyle name="好 4" xfId="1109" xr:uid="{00000000-0005-0000-0000-000081040000}"/>
    <cellStyle name="好_2-交易性金融资产（空白模板）" xfId="275" xr:uid="{00000000-0005-0000-0000-00003F010000}"/>
    <cellStyle name="好_2-交易性金融资产（空白模板） 2" xfId="1110" xr:uid="{00000000-0005-0000-0000-000082040000}"/>
    <cellStyle name="好_415机械制造设备" xfId="1111" xr:uid="{00000000-0005-0000-0000-000083040000}"/>
    <cellStyle name="好_415机械制造设备 2" xfId="1112" xr:uid="{00000000-0005-0000-0000-000084040000}"/>
    <cellStyle name="好_E01 货币资金" xfId="1114" xr:uid="{00000000-0005-0000-0000-000086040000}"/>
    <cellStyle name="好_E01 货币资金 2" xfId="1115" xr:uid="{00000000-0005-0000-0000-000087040000}"/>
    <cellStyle name="好_E02 交易性金融资产" xfId="74" xr:uid="{00000000-0005-0000-0000-000066000000}"/>
    <cellStyle name="好_E02 交易性金融资产 2" xfId="406" xr:uid="{00000000-0005-0000-0000-0000C2010000}"/>
    <cellStyle name="好_E04、应收账款" xfId="1116" xr:uid="{00000000-0005-0000-0000-000088040000}"/>
    <cellStyle name="好_E04、应收账款 2" xfId="1117" xr:uid="{00000000-0005-0000-0000-000089040000}"/>
    <cellStyle name="好_E05、预付账款" xfId="320" xr:uid="{00000000-0005-0000-0000-00006C010000}"/>
    <cellStyle name="好_E05、预付账款 2" xfId="1118" xr:uid="{00000000-0005-0000-0000-00008A040000}"/>
    <cellStyle name="好_E07 应收股利" xfId="1119" xr:uid="{00000000-0005-0000-0000-00008B040000}"/>
    <cellStyle name="好_E07 应收股利 2" xfId="1121" xr:uid="{00000000-0005-0000-0000-00008D040000}"/>
    <cellStyle name="好_E08、其他应收款" xfId="76" xr:uid="{00000000-0005-0000-0000-000069000000}"/>
    <cellStyle name="好_E08、其他应收款 2" xfId="1122" xr:uid="{00000000-0005-0000-0000-00008E040000}"/>
    <cellStyle name="好_E09 存货" xfId="646" xr:uid="{00000000-0005-0000-0000-0000B2020000}"/>
    <cellStyle name="好_E09 存货 2" xfId="1021" xr:uid="{00000000-0005-0000-0000-000029040000}"/>
    <cellStyle name="好_E09、存货" xfId="1123" xr:uid="{00000000-0005-0000-0000-00008F040000}"/>
    <cellStyle name="好_E10 可供出售金融资产" xfId="477" xr:uid="{00000000-0005-0000-0000-000009020000}"/>
    <cellStyle name="好_E10 可供出售金融资产 2" xfId="35" xr:uid="{00000000-0005-0000-0000-00002D000000}"/>
    <cellStyle name="好_E13 长期股权投资" xfId="1124" xr:uid="{00000000-0005-0000-0000-000090040000}"/>
    <cellStyle name="好_E13 长期股权投资 2" xfId="242" xr:uid="{00000000-0005-0000-0000-00001E010000}"/>
    <cellStyle name="好_E14 投资性房地产" xfId="1125" xr:uid="{00000000-0005-0000-0000-000091040000}"/>
    <cellStyle name="好_E14 投资性房地产 2" xfId="691" xr:uid="{00000000-0005-0000-0000-0000DF020000}"/>
    <cellStyle name="好_E19、无形资产" xfId="786" xr:uid="{00000000-0005-0000-0000-00003E030000}"/>
    <cellStyle name="好_E19、无形资产 2" xfId="648" xr:uid="{00000000-0005-0000-0000-0000B4020000}"/>
    <cellStyle name="好_E22、长期待摊费用" xfId="1126" xr:uid="{00000000-0005-0000-0000-000092040000}"/>
    <cellStyle name="好_E22、长期待摊费用 2" xfId="1127" xr:uid="{00000000-0005-0000-0000-000093040000}"/>
    <cellStyle name="好_E23、递延所得税资产" xfId="1128" xr:uid="{00000000-0005-0000-0000-000094040000}"/>
    <cellStyle name="好_E23、递延所得税资产 2" xfId="176" xr:uid="{00000000-0005-0000-0000-0000DC000000}"/>
    <cellStyle name="好_ZA0货币资金审定表 " xfId="1129" xr:uid="{00000000-0005-0000-0000-000095040000}"/>
    <cellStyle name="好_ZA0货币资金审定表  2" xfId="1131" xr:uid="{00000000-0005-0000-0000-000097040000}"/>
    <cellStyle name="好_包装物（库存物资）" xfId="1132" xr:uid="{00000000-0005-0000-0000-000098040000}"/>
    <cellStyle name="好_产成品（库存商品）—分类汇总表" xfId="1133" xr:uid="{00000000-0005-0000-0000-000099040000}"/>
    <cellStyle name="好_产成品（库存商品）明细表" xfId="1134" xr:uid="{00000000-0005-0000-0000-00009A040000}"/>
    <cellStyle name="好_产成品—销售平均单价、成本" xfId="762" xr:uid="{00000000-0005-0000-0000-000026030000}"/>
    <cellStyle name="好_车辆" xfId="1067" xr:uid="{00000000-0005-0000-0000-000057040000}"/>
    <cellStyle name="好_存货" xfId="218" xr:uid="{00000000-0005-0000-0000-000006010000}"/>
    <cellStyle name="好_存货 - 复制" xfId="555" xr:uid="{00000000-0005-0000-0000-000057020000}"/>
    <cellStyle name="好_存货 - 复制 2" xfId="1135" xr:uid="{00000000-0005-0000-0000-00009B040000}"/>
    <cellStyle name="好_存货 10" xfId="1136" xr:uid="{00000000-0005-0000-0000-00009C040000}"/>
    <cellStyle name="好_存货 11" xfId="1138" xr:uid="{00000000-0005-0000-0000-00009E040000}"/>
    <cellStyle name="好_存货 12" xfId="1139" xr:uid="{00000000-0005-0000-0000-00009F040000}"/>
    <cellStyle name="好_存货 13" xfId="932" xr:uid="{00000000-0005-0000-0000-0000D0030000}"/>
    <cellStyle name="好_存货 14" xfId="1140" xr:uid="{00000000-0005-0000-0000-0000A0040000}"/>
    <cellStyle name="好_存货 15" xfId="380" xr:uid="{00000000-0005-0000-0000-0000A8010000}"/>
    <cellStyle name="好_存货 16" xfId="1142" xr:uid="{00000000-0005-0000-0000-0000A2040000}"/>
    <cellStyle name="好_存货 17" xfId="1144" xr:uid="{00000000-0005-0000-0000-0000A4040000}"/>
    <cellStyle name="好_存货 18" xfId="25" xr:uid="{00000000-0005-0000-0000-000020000000}"/>
    <cellStyle name="好_存货 19" xfId="389" xr:uid="{00000000-0005-0000-0000-0000B1010000}"/>
    <cellStyle name="好_存货 2" xfId="1146" xr:uid="{00000000-0005-0000-0000-0000A6040000}"/>
    <cellStyle name="好_存货 20" xfId="379" xr:uid="{00000000-0005-0000-0000-0000A7010000}"/>
    <cellStyle name="好_存货 21" xfId="1143" xr:uid="{00000000-0005-0000-0000-0000A3040000}"/>
    <cellStyle name="好_存货 22" xfId="1145" xr:uid="{00000000-0005-0000-0000-0000A5040000}"/>
    <cellStyle name="好_存货 23" xfId="24" xr:uid="{00000000-0005-0000-0000-00001F000000}"/>
    <cellStyle name="好_存货 24" xfId="388" xr:uid="{00000000-0005-0000-0000-0000B0010000}"/>
    <cellStyle name="好_存货 25" xfId="1147" xr:uid="{00000000-0005-0000-0000-0000A7040000}"/>
    <cellStyle name="好_存货 26" xfId="1150" xr:uid="{00000000-0005-0000-0000-0000AA040000}"/>
    <cellStyle name="好_存货 27" xfId="260" xr:uid="{00000000-0005-0000-0000-000030010000}"/>
    <cellStyle name="好_存货 28" xfId="1151" xr:uid="{00000000-0005-0000-0000-0000AB040000}"/>
    <cellStyle name="好_存货 29" xfId="833" xr:uid="{00000000-0005-0000-0000-00006D030000}"/>
    <cellStyle name="好_存货 3" xfId="1152" xr:uid="{00000000-0005-0000-0000-0000AC040000}"/>
    <cellStyle name="好_存货 30" xfId="1148" xr:uid="{00000000-0005-0000-0000-0000A8040000}"/>
    <cellStyle name="好_存货 4" xfId="1153" xr:uid="{00000000-0005-0000-0000-0000AD040000}"/>
    <cellStyle name="好_存货 5" xfId="189" xr:uid="{00000000-0005-0000-0000-0000E9000000}"/>
    <cellStyle name="好_存货 6" xfId="1154" xr:uid="{00000000-0005-0000-0000-0000AE040000}"/>
    <cellStyle name="好_存货 7" xfId="1155" xr:uid="{00000000-0005-0000-0000-0000AF040000}"/>
    <cellStyle name="好_存货 8" xfId="1156" xr:uid="{00000000-0005-0000-0000-0000B0040000}"/>
    <cellStyle name="好_存货 9" xfId="872" xr:uid="{00000000-0005-0000-0000-000094030000}"/>
    <cellStyle name="好_存货-原材料—分类汇总表" xfId="1083" xr:uid="{00000000-0005-0000-0000-000067040000}"/>
    <cellStyle name="好_存货-原材料—分类明细表" xfId="749" xr:uid="{00000000-0005-0000-0000-000019030000}"/>
    <cellStyle name="好_登福康四方签字表 -" xfId="1157" xr:uid="{00000000-0005-0000-0000-0000B1040000}"/>
    <cellStyle name="好_底稿设置宏" xfId="1158" xr:uid="{00000000-0005-0000-0000-0000B2040000}"/>
    <cellStyle name="好_底稿设置宏 2" xfId="1159" xr:uid="{00000000-0005-0000-0000-0000B3040000}"/>
    <cellStyle name="好_递延所得税资产" xfId="1160" xr:uid="{00000000-0005-0000-0000-0000B4040000}"/>
    <cellStyle name="好_房屋" xfId="293" xr:uid="{00000000-0005-0000-0000-000051010000}"/>
    <cellStyle name="好_复件 设备计算过程" xfId="1161" xr:uid="{00000000-0005-0000-0000-0000B5040000}"/>
    <cellStyle name="好_给门姐的销售与收款内控测试" xfId="1162" xr:uid="{00000000-0005-0000-0000-0000B6040000}"/>
    <cellStyle name="好_工程建设其他费" xfId="1163" xr:uid="{00000000-0005-0000-0000-0000B7040000}"/>
    <cellStyle name="好_工程建设其他费 2" xfId="1164" xr:uid="{00000000-0005-0000-0000-0000B8040000}"/>
    <cellStyle name="好_工程建设其他费用" xfId="721" xr:uid="{00000000-0005-0000-0000-0000FD020000}"/>
    <cellStyle name="好_工程建设其他费用 2" xfId="1007" xr:uid="{00000000-0005-0000-0000-00001B040000}"/>
    <cellStyle name="好_构筑物" xfId="240" xr:uid="{00000000-0005-0000-0000-00001C010000}"/>
    <cellStyle name="好_机械设备" xfId="1165" xr:uid="{00000000-0005-0000-0000-0000B9040000}"/>
    <cellStyle name="好_流动资产汇总" xfId="518" xr:uid="{00000000-0005-0000-0000-000032020000}"/>
    <cellStyle name="好_评估结果汇总表" xfId="881" xr:uid="{00000000-0005-0000-0000-00009D030000}"/>
    <cellStyle name="好_评估明细表" xfId="534" xr:uid="{00000000-0005-0000-0000-000042020000}"/>
    <cellStyle name="好_评估明细表 2" xfId="1166" xr:uid="{00000000-0005-0000-0000-0000BA040000}"/>
    <cellStyle name="好_评估明细表 2 2" xfId="155" xr:uid="{00000000-0005-0000-0000-0000C7000000}"/>
    <cellStyle name="好_评估明细表 3" xfId="928" xr:uid="{00000000-0005-0000-0000-0000CC030000}"/>
    <cellStyle name="好_评估明细表 3 2" xfId="934" xr:uid="{00000000-0005-0000-0000-0000D2030000}"/>
    <cellStyle name="好_评估明细表 4" xfId="1059" xr:uid="{00000000-0005-0000-0000-00004F040000}"/>
    <cellStyle name="好_评估明细表（新准则）" xfId="1167" xr:uid="{00000000-0005-0000-0000-0000BB040000}"/>
    <cellStyle name="好_评估明细表（新准则） 2" xfId="1168" xr:uid="{00000000-0005-0000-0000-0000BC040000}"/>
    <cellStyle name="好_其他设备" xfId="1169" xr:uid="{00000000-0005-0000-0000-0000BD040000}"/>
    <cellStyle name="好_其他应付" xfId="1170" xr:uid="{00000000-0005-0000-0000-0000BE040000}"/>
    <cellStyle name="好_其他应收款" xfId="1171" xr:uid="{00000000-0005-0000-0000-0000BF040000}"/>
    <cellStyle name="好_其他应收款 2" xfId="673" xr:uid="{00000000-0005-0000-0000-0000CD020000}"/>
    <cellStyle name="好_其他应收款 3" xfId="1172" xr:uid="{00000000-0005-0000-0000-0000C0040000}"/>
    <cellStyle name="好_设备申报明细表——清河一矿表（审后）" xfId="1173" xr:uid="{00000000-0005-0000-0000-0000C1040000}"/>
    <cellStyle name="好_土建明细表—— 清河一矿（王红红）" xfId="1174" xr:uid="{00000000-0005-0000-0000-0000C2040000}"/>
    <cellStyle name="好_万元汇总表" xfId="771" xr:uid="{00000000-0005-0000-0000-00002F030000}"/>
    <cellStyle name="好_无形资产" xfId="1175" xr:uid="{00000000-0005-0000-0000-0000C3040000}"/>
    <cellStyle name="好_无形资产 2" xfId="1176" xr:uid="{00000000-0005-0000-0000-0000C4040000}"/>
    <cellStyle name="好_无形资产—其他无形" xfId="929" xr:uid="{00000000-0005-0000-0000-0000CD030000}"/>
    <cellStyle name="好_无形资产—土地使用权" xfId="1178" xr:uid="{00000000-0005-0000-0000-0000C6040000}"/>
    <cellStyle name="好_现金" xfId="1179" xr:uid="{00000000-0005-0000-0000-0000C7040000}"/>
    <cellStyle name="好_新准则报表－融辉2007-06-20" xfId="635" xr:uid="{00000000-0005-0000-0000-0000A7020000}"/>
    <cellStyle name="好_新准则报表－融辉2007-06-20 2" xfId="202" xr:uid="{00000000-0005-0000-0000-0000F6000000}"/>
    <cellStyle name="好_一重股份收益法630-2" xfId="1180" xr:uid="{00000000-0005-0000-0000-0000C8040000}"/>
    <cellStyle name="好_一重股份收益法630-2 2" xfId="1182" xr:uid="{00000000-0005-0000-0000-0000CA040000}"/>
    <cellStyle name="好_银行" xfId="1183" xr:uid="{00000000-0005-0000-0000-0000CB040000}"/>
    <cellStyle name="好_应付帐款" xfId="1184" xr:uid="{00000000-0005-0000-0000-0000CC040000}"/>
    <cellStyle name="好_应交税费" xfId="1185" xr:uid="{00000000-0005-0000-0000-0000CD040000}"/>
    <cellStyle name="好_应收票据" xfId="1186" xr:uid="{00000000-0005-0000-0000-0000CE040000}"/>
    <cellStyle name="好_应收票据_1" xfId="1187" xr:uid="{00000000-0005-0000-0000-0000CF040000}"/>
    <cellStyle name="好_应收票据_1_递延所得税资产" xfId="356" xr:uid="{00000000-0005-0000-0000-000090010000}"/>
    <cellStyle name="好_应收票据_1_流动资产汇总" xfId="1189" xr:uid="{00000000-0005-0000-0000-0000D1040000}"/>
    <cellStyle name="好_应收票据_1_评估结果汇总表" xfId="1190" xr:uid="{00000000-0005-0000-0000-0000D2040000}"/>
    <cellStyle name="好_应收票据_1_万元汇总表" xfId="1191" xr:uid="{00000000-0005-0000-0000-0000D3040000}"/>
    <cellStyle name="好_应收票据_1_无形资产—其他无形" xfId="737" xr:uid="{00000000-0005-0000-0000-00000D030000}"/>
    <cellStyle name="好_应收票据_1_无形资产—土地使用权" xfId="724" xr:uid="{00000000-0005-0000-0000-000000030000}"/>
    <cellStyle name="好_应收票据_1_现金" xfId="1192" xr:uid="{00000000-0005-0000-0000-0000D4040000}"/>
    <cellStyle name="好_应收票据_1_银行" xfId="142" xr:uid="{00000000-0005-0000-0000-0000BA000000}"/>
    <cellStyle name="好_应收票据_1_资产负债表" xfId="393" xr:uid="{00000000-0005-0000-0000-0000B5010000}"/>
    <cellStyle name="好_应收票据_递延所得税资产" xfId="1193" xr:uid="{00000000-0005-0000-0000-0000D5040000}"/>
    <cellStyle name="好_应收票据_流动资产汇总" xfId="1195" xr:uid="{00000000-0005-0000-0000-0000D7040000}"/>
    <cellStyle name="好_应收票据_评估结果汇总表" xfId="901" xr:uid="{00000000-0005-0000-0000-0000B1030000}"/>
    <cellStyle name="好_应收票据_万元汇总表" xfId="1177" xr:uid="{00000000-0005-0000-0000-0000C5040000}"/>
    <cellStyle name="好_应收票据_无形资产—其他无形" xfId="1196" xr:uid="{00000000-0005-0000-0000-0000D8040000}"/>
    <cellStyle name="好_应收票据_无形资产—土地使用权" xfId="1197" xr:uid="{00000000-0005-0000-0000-0000D9040000}"/>
    <cellStyle name="好_应收票据_现金" xfId="1198" xr:uid="{00000000-0005-0000-0000-0000DA040000}"/>
    <cellStyle name="好_应收票据_银行" xfId="1199" xr:uid="{00000000-0005-0000-0000-0000DB040000}"/>
    <cellStyle name="好_应收票据_应收票据" xfId="1200" xr:uid="{00000000-0005-0000-0000-0000DC040000}"/>
    <cellStyle name="好_应收票据_资产负债表" xfId="1201" xr:uid="{00000000-0005-0000-0000-0000DD040000}"/>
    <cellStyle name="好_应收帐款" xfId="1202" xr:uid="{00000000-0005-0000-0000-0000DE040000}"/>
    <cellStyle name="好_预付" xfId="480" xr:uid="{00000000-0005-0000-0000-00000C020000}"/>
    <cellStyle name="好_预收" xfId="861" xr:uid="{00000000-0005-0000-0000-000089030000}"/>
    <cellStyle name="好_在产品（自制半成品）" xfId="8" xr:uid="{00000000-0005-0000-0000-00000C000000}"/>
    <cellStyle name="好_资产负债标准底稿" xfId="1203" xr:uid="{00000000-0005-0000-0000-0000DF040000}"/>
    <cellStyle name="好_资产负债标准底稿 2" xfId="1204" xr:uid="{00000000-0005-0000-0000-0000E0040000}"/>
    <cellStyle name="好_资产负债表" xfId="98" xr:uid="{00000000-0005-0000-0000-00008A000000}"/>
    <cellStyle name="好_资产负债类底稿模版" xfId="687" xr:uid="{00000000-0005-0000-0000-0000DB020000}"/>
    <cellStyle name="好_资产负债类底稿模版 2" xfId="1205" xr:uid="{00000000-0005-0000-0000-0000E1040000}"/>
    <cellStyle name="桁区切り [0.00]_１１月価格表" xfId="865" xr:uid="{00000000-0005-0000-0000-00008D030000}"/>
    <cellStyle name="桁区切り_１１月価格表" xfId="55" xr:uid="{00000000-0005-0000-0000-000048000000}"/>
    <cellStyle name="后继超级链接_02房屋明细" xfId="1206" xr:uid="{00000000-0005-0000-0000-0000E2040000}"/>
    <cellStyle name="汇总 2" xfId="1207" xr:uid="{00000000-0005-0000-0000-0000E3040000}"/>
    <cellStyle name="汇总 2 2" xfId="1208" xr:uid="{00000000-0005-0000-0000-0000E4040000}"/>
    <cellStyle name="汇总 3" xfId="1209" xr:uid="{00000000-0005-0000-0000-0000E5040000}"/>
    <cellStyle name="汇总 4" xfId="653" xr:uid="{00000000-0005-0000-0000-0000B9020000}"/>
    <cellStyle name="貨幣 [0]_SGV" xfId="1210" xr:uid="{00000000-0005-0000-0000-0000E6040000}"/>
    <cellStyle name="貨幣_SGV" xfId="1014" xr:uid="{00000000-0005-0000-0000-000022040000}"/>
    <cellStyle name="计算 2" xfId="14" xr:uid="{00000000-0005-0000-0000-000012000000}"/>
    <cellStyle name="计算 2 2" xfId="116" xr:uid="{00000000-0005-0000-0000-0000A0000000}"/>
    <cellStyle name="计算 3" xfId="91" xr:uid="{00000000-0005-0000-0000-000080000000}"/>
    <cellStyle name="计算 4" xfId="95" xr:uid="{00000000-0005-0000-0000-000086000000}"/>
    <cellStyle name="检查单元格 2" xfId="1211" xr:uid="{00000000-0005-0000-0000-0000E7040000}"/>
    <cellStyle name="检查单元格 2 2" xfId="1212" xr:uid="{00000000-0005-0000-0000-0000E8040000}"/>
    <cellStyle name="检查单元格 3" xfId="1213" xr:uid="{00000000-0005-0000-0000-0000E9040000}"/>
    <cellStyle name="检查单元格 4" xfId="1214" xr:uid="{00000000-0005-0000-0000-0000EA040000}"/>
    <cellStyle name="解释性文本 2" xfId="1215" xr:uid="{00000000-0005-0000-0000-0000EB040000}"/>
    <cellStyle name="解释性文本 2 2" xfId="38" xr:uid="{00000000-0005-0000-0000-000030000000}"/>
    <cellStyle name="解释性文本 3" xfId="1216" xr:uid="{00000000-0005-0000-0000-0000EC040000}"/>
    <cellStyle name="解释性文本 4" xfId="1217" xr:uid="{00000000-0005-0000-0000-0000ED040000}"/>
    <cellStyle name="借出原因" xfId="167" xr:uid="{00000000-0005-0000-0000-0000D3000000}"/>
    <cellStyle name="警告文本 2" xfId="1218" xr:uid="{00000000-0005-0000-0000-0000EE040000}"/>
    <cellStyle name="警告文本 2 2" xfId="931" xr:uid="{00000000-0005-0000-0000-0000CF030000}"/>
    <cellStyle name="警告文本 3" xfId="1219" xr:uid="{00000000-0005-0000-0000-0000EF040000}"/>
    <cellStyle name="警告文本 4" xfId="1221" xr:uid="{00000000-0005-0000-0000-0000F1040000}"/>
    <cellStyle name="链接单元格 2" xfId="1222" xr:uid="{00000000-0005-0000-0000-0000F2040000}"/>
    <cellStyle name="链接单元格 2 2" xfId="1223" xr:uid="{00000000-0005-0000-0000-0000F3040000}"/>
    <cellStyle name="链接单元格 3" xfId="1224" xr:uid="{00000000-0005-0000-0000-0000F4040000}"/>
    <cellStyle name="链接单元格 4" xfId="1225" xr:uid="{00000000-0005-0000-0000-0000F5040000}"/>
    <cellStyle name="霓付 [0]_1202" xfId="1226" xr:uid="{00000000-0005-0000-0000-0000F6040000}"/>
    <cellStyle name="霓付_1202" xfId="1227" xr:uid="{00000000-0005-0000-0000-0000F7040000}"/>
    <cellStyle name="烹拳 [0]_1202" xfId="1228" xr:uid="{00000000-0005-0000-0000-0000F8040000}"/>
    <cellStyle name="烹拳_1202" xfId="1041" xr:uid="{00000000-0005-0000-0000-00003D040000}"/>
    <cellStyle name="砯刽 [0]_PLDT" xfId="607" xr:uid="{00000000-0005-0000-0000-00008B020000}"/>
    <cellStyle name="砯刽_PLDT" xfId="1229" xr:uid="{00000000-0005-0000-0000-0000F9040000}"/>
    <cellStyle name="普通_ 白土" xfId="920" xr:uid="{00000000-0005-0000-0000-0000C4030000}"/>
    <cellStyle name="千分位[0]_ 白土" xfId="1230" xr:uid="{00000000-0005-0000-0000-0000FA040000}"/>
    <cellStyle name="千分位_ 白土" xfId="1231" xr:uid="{00000000-0005-0000-0000-0000FB040000}"/>
    <cellStyle name="千位[0]_ 方正PC" xfId="1232" xr:uid="{00000000-0005-0000-0000-0000FC040000}"/>
    <cellStyle name="千位_ 方正PC" xfId="1181" xr:uid="{00000000-0005-0000-0000-0000C9040000}"/>
    <cellStyle name="千位分隔" xfId="20" builtinId="3"/>
    <cellStyle name="千位分隔 10" xfId="1233" xr:uid="{00000000-0005-0000-0000-0000FD040000}"/>
    <cellStyle name="千位分隔 17" xfId="1234" xr:uid="{00000000-0005-0000-0000-0000FE040000}"/>
    <cellStyle name="千位分隔 17 2" xfId="1236" xr:uid="{00000000-0005-0000-0000-000000050000}"/>
    <cellStyle name="千位分隔 17 2 2" xfId="1237" xr:uid="{00000000-0005-0000-0000-000001050000}"/>
    <cellStyle name="千位分隔 17 2 2 2" xfId="1238" xr:uid="{00000000-0005-0000-0000-000002050000}"/>
    <cellStyle name="千位分隔 17 2 3" xfId="1130" xr:uid="{00000000-0005-0000-0000-000096040000}"/>
    <cellStyle name="千位分隔 17 3" xfId="289" xr:uid="{00000000-0005-0000-0000-00004D010000}"/>
    <cellStyle name="千位分隔 17 3 2" xfId="1113" xr:uid="{00000000-0005-0000-0000-000085040000}"/>
    <cellStyle name="千位分隔 17 4" xfId="1045" xr:uid="{00000000-0005-0000-0000-000041040000}"/>
    <cellStyle name="千位分隔 2" xfId="312" xr:uid="{00000000-0005-0000-0000-000064010000}"/>
    <cellStyle name="千位分隔 2 2" xfId="1239" xr:uid="{00000000-0005-0000-0000-000003050000}"/>
    <cellStyle name="千位分隔 2 2 2" xfId="1240" xr:uid="{00000000-0005-0000-0000-000004050000}"/>
    <cellStyle name="千位分隔 2 2 2 2" xfId="273" xr:uid="{00000000-0005-0000-0000-00003D010000}"/>
    <cellStyle name="千位分隔 2 2 3" xfId="1241" xr:uid="{00000000-0005-0000-0000-000005050000}"/>
    <cellStyle name="千位分隔 2 3" xfId="1242" xr:uid="{00000000-0005-0000-0000-000006050000}"/>
    <cellStyle name="千位分隔 2 3 2" xfId="731" xr:uid="{00000000-0005-0000-0000-000007030000}"/>
    <cellStyle name="千位分隔 2 3 2 2" xfId="64" xr:uid="{00000000-0005-0000-0000-000056000000}"/>
    <cellStyle name="千位分隔 2 3 3" xfId="1243" xr:uid="{00000000-0005-0000-0000-000007050000}"/>
    <cellStyle name="千位分隔 2 3 4" xfId="1244" xr:uid="{00000000-0005-0000-0000-000008050000}"/>
    <cellStyle name="千位分隔 2 4" xfId="711" xr:uid="{00000000-0005-0000-0000-0000F3020000}"/>
    <cellStyle name="千位分隔 2 4 2" xfId="269" xr:uid="{00000000-0005-0000-0000-000039010000}"/>
    <cellStyle name="千位分隔 2 5" xfId="1245" xr:uid="{00000000-0005-0000-0000-000009050000}"/>
    <cellStyle name="千位分隔 2 8" xfId="409" xr:uid="{00000000-0005-0000-0000-0000C5010000}"/>
    <cellStyle name="千位分隔 2_00清产核资清查明细表" xfId="139" xr:uid="{00000000-0005-0000-0000-0000B7000000}"/>
    <cellStyle name="千位分隔 22" xfId="1235" xr:uid="{00000000-0005-0000-0000-0000FF040000}"/>
    <cellStyle name="千位分隔 3" xfId="855" xr:uid="{00000000-0005-0000-0000-000083030000}"/>
    <cellStyle name="千位分隔 3 2" xfId="857" xr:uid="{00000000-0005-0000-0000-000085030000}"/>
    <cellStyle name="千位分隔 3 2 2" xfId="1246" xr:uid="{00000000-0005-0000-0000-00000A050000}"/>
    <cellStyle name="千位分隔 3 2 3" xfId="1247" xr:uid="{00000000-0005-0000-0000-00000B050000}"/>
    <cellStyle name="千位分隔 3 3" xfId="1248" xr:uid="{00000000-0005-0000-0000-00000C050000}"/>
    <cellStyle name="千位分隔 3 3 2" xfId="1249" xr:uid="{00000000-0005-0000-0000-00000D050000}"/>
    <cellStyle name="千位分隔 3 4" xfId="1250" xr:uid="{00000000-0005-0000-0000-00000E050000}"/>
    <cellStyle name="千位分隔 3 5" xfId="1251" xr:uid="{00000000-0005-0000-0000-00000F050000}"/>
    <cellStyle name="千位分隔 4" xfId="859" xr:uid="{00000000-0005-0000-0000-000087030000}"/>
    <cellStyle name="千位分隔 4 2" xfId="1252" xr:uid="{00000000-0005-0000-0000-000010050000}"/>
    <cellStyle name="千位分隔 5" xfId="592" xr:uid="{00000000-0005-0000-0000-00007C020000}"/>
    <cellStyle name="千位分隔 5 2" xfId="1253" xr:uid="{00000000-0005-0000-0000-000011050000}"/>
    <cellStyle name="千位分隔 5 2 2" xfId="1254" xr:uid="{00000000-0005-0000-0000-000012050000}"/>
    <cellStyle name="千位分隔 5 2 2 2" xfId="436" xr:uid="{00000000-0005-0000-0000-0000E0010000}"/>
    <cellStyle name="千位分隔 5 2 3" xfId="173" xr:uid="{00000000-0005-0000-0000-0000D9000000}"/>
    <cellStyle name="千位分隔 5 3" xfId="1255" xr:uid="{00000000-0005-0000-0000-000013050000}"/>
    <cellStyle name="千位分隔 6" xfId="1256" xr:uid="{00000000-0005-0000-0000-000014050000}"/>
    <cellStyle name="千位分隔 6 2" xfId="1257" xr:uid="{00000000-0005-0000-0000-000015050000}"/>
    <cellStyle name="千位分隔 6 2 2" xfId="1258" xr:uid="{00000000-0005-0000-0000-000016050000}"/>
    <cellStyle name="千位分隔 6 3" xfId="65" xr:uid="{00000000-0005-0000-0000-000058000000}"/>
    <cellStyle name="千位分隔 7" xfId="1259" xr:uid="{00000000-0005-0000-0000-000017050000}"/>
    <cellStyle name="千位分隔 7 2" xfId="531" xr:uid="{00000000-0005-0000-0000-00003F020000}"/>
    <cellStyle name="千位分隔[0]" xfId="11" builtinId="6"/>
    <cellStyle name="千位分隔[0] 2" xfId="1260" xr:uid="{00000000-0005-0000-0000-000018050000}"/>
    <cellStyle name="千位分隔[0] 2 2" xfId="1261" xr:uid="{00000000-0005-0000-0000-000019050000}"/>
    <cellStyle name="千位分隔[0] 2 2 2" xfId="1262" xr:uid="{00000000-0005-0000-0000-00001A050000}"/>
    <cellStyle name="千位分隔[0] 2 3" xfId="1263" xr:uid="{00000000-0005-0000-0000-00001B050000}"/>
    <cellStyle name="千位分隔[0] 2 4" xfId="1264" xr:uid="{00000000-0005-0000-0000-00001C050000}"/>
    <cellStyle name="千位分隔[0] 3" xfId="87" xr:uid="{00000000-0005-0000-0000-00007A000000}"/>
    <cellStyle name="千位分隔[0] 3 2" xfId="355" xr:uid="{00000000-0005-0000-0000-00008F010000}"/>
    <cellStyle name="钎霖_(沥焊何巩)岿喊牢盔拌裙" xfId="1265" xr:uid="{00000000-0005-0000-0000-00001D050000}"/>
    <cellStyle name="强调文字颜色 1 2" xfId="1266" xr:uid="{00000000-0005-0000-0000-00001E050000}"/>
    <cellStyle name="强调文字颜色 1 2 2" xfId="1267" xr:uid="{00000000-0005-0000-0000-00001F050000}"/>
    <cellStyle name="强调文字颜色 1 3" xfId="135" xr:uid="{00000000-0005-0000-0000-0000B3000000}"/>
    <cellStyle name="强调文字颜色 2 2" xfId="387" xr:uid="{00000000-0005-0000-0000-0000AF010000}"/>
    <cellStyle name="强调文字颜色 2 2 2" xfId="373" xr:uid="{00000000-0005-0000-0000-0000A1010000}"/>
    <cellStyle name="强调文字颜色 2 3" xfId="1149" xr:uid="{00000000-0005-0000-0000-0000A9040000}"/>
    <cellStyle name="强调文字颜色 3 2" xfId="1268" xr:uid="{00000000-0005-0000-0000-000020050000}"/>
    <cellStyle name="强调文字颜色 3 2 2" xfId="1120" xr:uid="{00000000-0005-0000-0000-00008C040000}"/>
    <cellStyle name="强调文字颜色 3 3" xfId="1269" xr:uid="{00000000-0005-0000-0000-000021050000}"/>
    <cellStyle name="强调文字颜色 4 2" xfId="354" xr:uid="{00000000-0005-0000-0000-00008E010000}"/>
    <cellStyle name="强调文字颜色 4 2 2" xfId="1270" xr:uid="{00000000-0005-0000-0000-000022050000}"/>
    <cellStyle name="强调文字颜色 4 3" xfId="421" xr:uid="{00000000-0005-0000-0000-0000D1010000}"/>
    <cellStyle name="强调文字颜色 5 2" xfId="916" xr:uid="{00000000-0005-0000-0000-0000C0030000}"/>
    <cellStyle name="强调文字颜色 5 2 2" xfId="708" xr:uid="{00000000-0005-0000-0000-0000F0020000}"/>
    <cellStyle name="强调文字颜色 5 3" xfId="918" xr:uid="{00000000-0005-0000-0000-0000C2030000}"/>
    <cellStyle name="强调文字颜色 6 2" xfId="1194" xr:uid="{00000000-0005-0000-0000-0000D6040000}"/>
    <cellStyle name="强调文字颜色 6 2 2" xfId="1271" xr:uid="{00000000-0005-0000-0000-000023050000}"/>
    <cellStyle name="强调文字颜色 6 3" xfId="1272" xr:uid="{00000000-0005-0000-0000-000024050000}"/>
    <cellStyle name="日期" xfId="1273" xr:uid="{00000000-0005-0000-0000-000025050000}"/>
    <cellStyle name="商品名称" xfId="1137" xr:uid="{00000000-0005-0000-0000-00009D040000}"/>
    <cellStyle name="适中 2" xfId="1274" xr:uid="{00000000-0005-0000-0000-000026050000}"/>
    <cellStyle name="适中 2 2" xfId="1275" xr:uid="{00000000-0005-0000-0000-000027050000}"/>
    <cellStyle name="适中 3" xfId="331" xr:uid="{00000000-0005-0000-0000-000077010000}"/>
    <cellStyle name="适中 4" xfId="322" xr:uid="{00000000-0005-0000-0000-00006E010000}"/>
    <cellStyle name="输出 2" xfId="80" xr:uid="{00000000-0005-0000-0000-000070000000}"/>
    <cellStyle name="输出 2 2" xfId="790" xr:uid="{00000000-0005-0000-0000-000042030000}"/>
    <cellStyle name="输出 3" xfId="1081" xr:uid="{00000000-0005-0000-0000-000065040000}"/>
    <cellStyle name="输出 4" xfId="1276" xr:uid="{00000000-0005-0000-0000-000028050000}"/>
    <cellStyle name="输入 2" xfId="169" xr:uid="{00000000-0005-0000-0000-0000D5000000}"/>
    <cellStyle name="输入 2 2" xfId="1277" xr:uid="{00000000-0005-0000-0000-000029050000}"/>
    <cellStyle name="输入 3" xfId="1278" xr:uid="{00000000-0005-0000-0000-00002A050000}"/>
    <cellStyle name="输入 4" xfId="1279" xr:uid="{00000000-0005-0000-0000-00002B050000}"/>
    <cellStyle name="数量" xfId="415" xr:uid="{00000000-0005-0000-0000-0000CB010000}"/>
    <cellStyle name="宋体繁体潒慭n_x0002_" xfId="539" xr:uid="{00000000-0005-0000-0000-000047020000}"/>
    <cellStyle name="填充" xfId="1188" xr:uid="{00000000-0005-0000-0000-0000D0040000}"/>
    <cellStyle name="通貨 [0.00]_１１月価格表" xfId="765" xr:uid="{00000000-0005-0000-0000-000029030000}"/>
    <cellStyle name="通貨_１１月価格表" xfId="1280" xr:uid="{00000000-0005-0000-0000-00002C050000}"/>
    <cellStyle name="样式 1" xfId="745" xr:uid="{00000000-0005-0000-0000-000015030000}"/>
    <cellStyle name="样式 1 2" xfId="382" xr:uid="{00000000-0005-0000-0000-0000AA010000}"/>
    <cellStyle name="样式 1 3" xfId="1141" xr:uid="{00000000-0005-0000-0000-0000A1040000}"/>
    <cellStyle name="一般_Jun02" xfId="1281" xr:uid="{00000000-0005-0000-0000-00002D050000}"/>
    <cellStyle name="昗弨_BOOKSHIP" xfId="1282" xr:uid="{00000000-0005-0000-0000-00002E050000}"/>
    <cellStyle name="寘嬫愗傝 [0.00]_PRODUCT DETAIL Q1" xfId="113" xr:uid="{00000000-0005-0000-0000-00009D000000}"/>
    <cellStyle name="寘嬫愗傝_PRODUCT DETAIL Q1" xfId="1283" xr:uid="{00000000-0005-0000-0000-00002F050000}"/>
    <cellStyle name="注释 2" xfId="1284" xr:uid="{00000000-0005-0000-0000-000030050000}"/>
    <cellStyle name="资产" xfId="1285" xr:uid="{00000000-0005-0000-0000-000031050000}"/>
    <cellStyle name="资产 2" xfId="1286" xr:uid="{00000000-0005-0000-0000-000032050000}"/>
    <cellStyle name="资产 3" xfId="52" xr:uid="{00000000-0005-0000-0000-000044000000}"/>
    <cellStyle name="콤마 [0]_BOILER-CO1" xfId="258" xr:uid="{00000000-0005-0000-0000-00002E010000}"/>
    <cellStyle name="콤마_BOILER-CO1" xfId="405" xr:uid="{00000000-0005-0000-0000-0000C1010000}"/>
    <cellStyle name="통화 [0]_BOILER-CO1" xfId="1287" xr:uid="{00000000-0005-0000-0000-000033050000}"/>
    <cellStyle name="통화_BOILER-CO1" xfId="657" xr:uid="{00000000-0005-0000-0000-0000BD020000}"/>
    <cellStyle name="표준_0N-HANDLING " xfId="1220" xr:uid="{00000000-0005-0000-0000-0000F004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EAEA"/>
      <color rgb="FFFF00FF"/>
      <color rgb="FFA6CAF0"/>
      <color rgb="FF92CDDC"/>
      <color rgb="FF3366FF"/>
      <color rgb="FF0000FF"/>
      <color rgb="FFFF000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21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2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9.xml"/><Relationship Id="rId1" Type="http://schemas.openxmlformats.org/officeDocument/2006/relationships/vmlDrawing" Target="../drawings/vmlDrawing39.vml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23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24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2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4.xml"/><Relationship Id="rId1" Type="http://schemas.openxmlformats.org/officeDocument/2006/relationships/vmlDrawing" Target="../drawings/vmlDrawing44.v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5.xml"/><Relationship Id="rId1" Type="http://schemas.openxmlformats.org/officeDocument/2006/relationships/vmlDrawing" Target="../drawings/vmlDrawing45.vm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6.xml"/><Relationship Id="rId1" Type="http://schemas.openxmlformats.org/officeDocument/2006/relationships/vmlDrawing" Target="../drawings/vmlDrawing46.vm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7.xml"/><Relationship Id="rId1" Type="http://schemas.openxmlformats.org/officeDocument/2006/relationships/vmlDrawing" Target="../drawings/vmlDrawing47.vm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8.xml"/><Relationship Id="rId1" Type="http://schemas.openxmlformats.org/officeDocument/2006/relationships/vmlDrawing" Target="../drawings/vmlDrawing48.vm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9.xml"/><Relationship Id="rId1" Type="http://schemas.openxmlformats.org/officeDocument/2006/relationships/vmlDrawing" Target="../drawings/vmlDrawing49.vml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0.xml"/><Relationship Id="rId1" Type="http://schemas.openxmlformats.org/officeDocument/2006/relationships/vmlDrawing" Target="../drawings/vmlDrawing50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1.xml"/><Relationship Id="rId1" Type="http://schemas.openxmlformats.org/officeDocument/2006/relationships/vmlDrawing" Target="../drawings/vmlDrawing51.v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29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3.xml"/><Relationship Id="rId1" Type="http://schemas.openxmlformats.org/officeDocument/2006/relationships/vmlDrawing" Target="../drawings/vmlDrawing53.vml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30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5.xml"/><Relationship Id="rId1" Type="http://schemas.openxmlformats.org/officeDocument/2006/relationships/vmlDrawing" Target="../drawings/vmlDrawing55.vml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6.xml"/><Relationship Id="rId1" Type="http://schemas.openxmlformats.org/officeDocument/2006/relationships/vmlDrawing" Target="../drawings/vmlDrawing56.vm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7.xml"/><Relationship Id="rId1" Type="http://schemas.openxmlformats.org/officeDocument/2006/relationships/vmlDrawing" Target="../drawings/vmlDrawing5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8.xml"/><Relationship Id="rId1" Type="http://schemas.openxmlformats.org/officeDocument/2006/relationships/vmlDrawing" Target="../drawings/vmlDrawing58.v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9.xml"/><Relationship Id="rId1" Type="http://schemas.openxmlformats.org/officeDocument/2006/relationships/vmlDrawing" Target="../drawings/vmlDrawing59.vml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0.xml"/><Relationship Id="rId1" Type="http://schemas.openxmlformats.org/officeDocument/2006/relationships/vmlDrawing" Target="../drawings/vmlDrawing60.vml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1.xml"/><Relationship Id="rId1" Type="http://schemas.openxmlformats.org/officeDocument/2006/relationships/vmlDrawing" Target="../drawings/vmlDrawing61.v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2.xml"/><Relationship Id="rId2" Type="http://schemas.openxmlformats.org/officeDocument/2006/relationships/vmlDrawing" Target="../drawings/vmlDrawing62.vml"/><Relationship Id="rId1" Type="http://schemas.openxmlformats.org/officeDocument/2006/relationships/printerSettings" Target="../printerSettings/printerSettings33.bin"/></Relationships>
</file>

<file path=xl/worksheets/_rels/sheet9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3.xml"/><Relationship Id="rId2" Type="http://schemas.openxmlformats.org/officeDocument/2006/relationships/vmlDrawing" Target="../drawings/vmlDrawing63.vml"/><Relationship Id="rId1" Type="http://schemas.openxmlformats.org/officeDocument/2006/relationships/printerSettings" Target="../printerSettings/printerSettings34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4.xml"/><Relationship Id="rId1" Type="http://schemas.openxmlformats.org/officeDocument/2006/relationships/vmlDrawing" Target="../drawings/vmlDrawing64.vml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5.xml"/><Relationship Id="rId1" Type="http://schemas.openxmlformats.org/officeDocument/2006/relationships/vmlDrawing" Target="../drawings/vmlDrawing65.vml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6.xml"/><Relationship Id="rId1" Type="http://schemas.openxmlformats.org/officeDocument/2006/relationships/vmlDrawing" Target="../drawings/vmlDrawing66.vml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7.xml"/><Relationship Id="rId1" Type="http://schemas.openxmlformats.org/officeDocument/2006/relationships/vmlDrawing" Target="../drawings/vmlDrawing6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5"/>
  <sheetViews>
    <sheetView workbookViewId="0">
      <selection activeCell="M18" sqref="M18"/>
    </sheetView>
  </sheetViews>
  <sheetFormatPr defaultColWidth="9" defaultRowHeight="15.75"/>
  <cols>
    <col min="1" max="1" width="19.125" style="9" customWidth="1"/>
    <col min="2" max="2" width="40.25" style="9" customWidth="1"/>
    <col min="3" max="16384" width="9" style="9"/>
  </cols>
  <sheetData>
    <row r="2" spans="1:5" ht="6.75" customHeight="1"/>
    <row r="3" spans="1:5" hidden="1"/>
    <row r="4" spans="1:5" ht="18" customHeight="1">
      <c r="A4" s="960" t="s">
        <v>0</v>
      </c>
      <c r="B4" s="960"/>
    </row>
    <row r="5" spans="1:5" ht="22.5" customHeight="1">
      <c r="A5" s="927" t="s">
        <v>1</v>
      </c>
      <c r="B5" s="928" t="s">
        <v>2</v>
      </c>
    </row>
    <row r="6" spans="1:5" ht="13.5" customHeight="1">
      <c r="A6" s="929"/>
      <c r="B6" s="141"/>
    </row>
    <row r="7" spans="1:5" ht="26.25" customHeight="1">
      <c r="A7" s="930" t="s">
        <v>3</v>
      </c>
      <c r="B7" s="931" t="s">
        <v>4</v>
      </c>
    </row>
    <row r="8" spans="1:5" ht="12.75" customHeight="1">
      <c r="A8" s="929"/>
      <c r="B8" s="141"/>
      <c r="E8" s="8"/>
    </row>
    <row r="9" spans="1:5" ht="27" customHeight="1">
      <c r="A9" s="927" t="s">
        <v>5</v>
      </c>
      <c r="B9" s="928" t="s">
        <v>6</v>
      </c>
    </row>
    <row r="10" spans="1:5" ht="15" customHeight="1">
      <c r="A10" s="932"/>
      <c r="B10" s="933"/>
    </row>
    <row r="11" spans="1:5" ht="22.5" customHeight="1">
      <c r="A11" s="930" t="s">
        <v>7</v>
      </c>
      <c r="B11" s="931" t="s">
        <v>8</v>
      </c>
    </row>
    <row r="12" spans="1:5" ht="11.25" customHeight="1">
      <c r="A12" s="929"/>
    </row>
    <row r="13" spans="1:5" ht="22.5" customHeight="1">
      <c r="A13" s="934" t="s">
        <v>9</v>
      </c>
      <c r="B13" s="935"/>
    </row>
    <row r="14" spans="1:5" ht="11.25" customHeight="1">
      <c r="A14" s="929"/>
    </row>
    <row r="15" spans="1:5" ht="22.5" customHeight="1">
      <c r="A15" s="934" t="s">
        <v>9</v>
      </c>
      <c r="B15" s="935" t="s">
        <v>10</v>
      </c>
    </row>
    <row r="16" spans="1:5" ht="11.25" customHeight="1">
      <c r="A16" s="929"/>
    </row>
    <row r="17" spans="1:10" ht="22.5" customHeight="1">
      <c r="A17" s="934" t="s">
        <v>9</v>
      </c>
      <c r="B17" s="935" t="s">
        <v>11</v>
      </c>
    </row>
    <row r="18" spans="1:10" ht="11.25" customHeight="1">
      <c r="A18" s="929"/>
    </row>
    <row r="19" spans="1:10" ht="22.5" customHeight="1">
      <c r="A19" s="934" t="s">
        <v>9</v>
      </c>
      <c r="B19" s="935"/>
    </row>
    <row r="20" spans="1:10" ht="11.25" customHeight="1"/>
    <row r="21" spans="1:10">
      <c r="A21" s="936" t="s">
        <v>12</v>
      </c>
      <c r="B21" s="937"/>
    </row>
    <row r="22" spans="1:10" ht="10.5" customHeight="1"/>
    <row r="23" spans="1:10">
      <c r="A23" s="936" t="s">
        <v>13</v>
      </c>
      <c r="B23" s="937"/>
      <c r="C23" s="937"/>
      <c r="D23" s="937"/>
    </row>
    <row r="24" spans="1:10" ht="10.5" customHeight="1"/>
    <row r="25" spans="1:10">
      <c r="A25" s="938" t="s">
        <v>14</v>
      </c>
      <c r="B25" s="937"/>
    </row>
    <row r="26" spans="1:10" ht="9.75" customHeight="1"/>
    <row r="27" spans="1:10">
      <c r="A27" s="939" t="s">
        <v>15</v>
      </c>
      <c r="B27" s="937"/>
      <c r="C27" s="937"/>
      <c r="D27" s="937"/>
    </row>
    <row r="28" spans="1:10" ht="10.5" customHeight="1"/>
    <row r="29" spans="1:10">
      <c r="A29" s="939" t="s">
        <v>16</v>
      </c>
      <c r="B29" s="939"/>
      <c r="C29" s="939"/>
      <c r="D29" s="939"/>
      <c r="E29" s="939"/>
    </row>
    <row r="30" spans="1:10" ht="9.75" customHeight="1"/>
    <row r="31" spans="1:10">
      <c r="A31" s="940" t="s">
        <v>17</v>
      </c>
      <c r="B31" s="939"/>
      <c r="C31" s="939"/>
      <c r="D31" s="939"/>
      <c r="E31" s="939"/>
      <c r="F31" s="939"/>
      <c r="G31" s="939"/>
      <c r="H31" s="939"/>
      <c r="I31" s="939"/>
      <c r="J31" s="939"/>
    </row>
    <row r="32" spans="1:10" ht="11.25" customHeight="1"/>
    <row r="33" spans="1:8">
      <c r="A33" s="939" t="s">
        <v>18</v>
      </c>
      <c r="B33" s="939"/>
      <c r="C33" s="939"/>
      <c r="D33" s="939"/>
      <c r="E33" s="939"/>
    </row>
    <row r="35" spans="1:8">
      <c r="A35" s="939" t="s">
        <v>19</v>
      </c>
      <c r="B35" s="941"/>
      <c r="C35" s="941"/>
      <c r="D35" s="941"/>
      <c r="E35" s="941"/>
      <c r="F35" s="941"/>
      <c r="G35" s="939"/>
      <c r="H35" s="939"/>
    </row>
  </sheetData>
  <mergeCells count="1">
    <mergeCell ref="A4:B4"/>
  </mergeCells>
  <phoneticPr fontId="12" type="noConversion"/>
  <printOptions horizontalCentered="1"/>
  <pageMargins left="0.74803149606299202" right="0.74803149606299202" top="0.70866141732283505" bottom="0.94488188976377996" header="1.14173228346457" footer="0.43307086614173201"/>
  <pageSetup paperSize="9" orientation="portrait" horizontalDpi="300" verticalDpi="300"/>
  <headerFooter alignWithMargins="0">
    <oddFooter>&amp;C&amp;"宋体,加粗"&amp;10共&amp;N页第&amp;P页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opLeftCell="A13" workbookViewId="0">
      <selection activeCell="E23" sqref="E23"/>
    </sheetView>
  </sheetViews>
  <sheetFormatPr defaultColWidth="9" defaultRowHeight="15.75"/>
  <cols>
    <col min="1" max="1" width="10" style="734" customWidth="1"/>
    <col min="2" max="2" width="29.75" style="9" customWidth="1"/>
    <col min="3" max="3" width="18.375" style="9" customWidth="1"/>
    <col min="4" max="4" width="18.25" style="9" customWidth="1"/>
    <col min="5" max="5" width="17.75" style="9" customWidth="1"/>
    <col min="6" max="6" width="14.75" style="9" customWidth="1"/>
    <col min="7" max="7" width="13.75" style="9" customWidth="1"/>
    <col min="8" max="16384" width="9" style="9"/>
  </cols>
  <sheetData>
    <row r="1" spans="1:8" ht="30" customHeight="1">
      <c r="A1" s="735"/>
      <c r="B1" s="827"/>
      <c r="C1" s="894" t="s">
        <v>207</v>
      </c>
      <c r="D1" s="827"/>
      <c r="E1" s="827"/>
      <c r="F1" s="74" t="s">
        <v>208</v>
      </c>
      <c r="G1" s="736"/>
      <c r="H1" s="736"/>
    </row>
    <row r="2" spans="1:8" s="2" customFormat="1" ht="15" customHeight="1">
      <c r="A2" s="292"/>
      <c r="F2" s="74"/>
      <c r="G2" s="9"/>
    </row>
    <row r="3" spans="1:8" s="3" customFormat="1" ht="18" customHeight="1">
      <c r="A3" s="307" t="str">
        <f>万元汇总表!A3</f>
        <v>产权持有人名称：毕节赛德水泥有限公司</v>
      </c>
      <c r="C3" s="968" t="str">
        <f>万元汇总表!C3</f>
        <v xml:space="preserve">          评估基准日：2022年12月31日</v>
      </c>
      <c r="D3" s="968"/>
      <c r="F3" s="15" t="s">
        <v>184</v>
      </c>
      <c r="G3" s="16"/>
    </row>
    <row r="4" spans="1:8" s="4" customFormat="1" ht="21" customHeight="1">
      <c r="A4" s="26" t="s">
        <v>88</v>
      </c>
      <c r="B4" s="17" t="s">
        <v>89</v>
      </c>
      <c r="C4" s="18" t="s">
        <v>189</v>
      </c>
      <c r="D4" s="17" t="s">
        <v>25</v>
      </c>
      <c r="E4" s="17" t="s">
        <v>26</v>
      </c>
      <c r="F4" s="17" t="s">
        <v>27</v>
      </c>
    </row>
    <row r="5" spans="1:8" s="5" customFormat="1" ht="21" customHeight="1">
      <c r="A5" s="23" t="s">
        <v>209</v>
      </c>
      <c r="B5" s="20" t="s">
        <v>210</v>
      </c>
      <c r="C5" s="272">
        <f>股票!G19</f>
        <v>0</v>
      </c>
      <c r="D5" s="272">
        <f>股票!I19</f>
        <v>0</v>
      </c>
      <c r="E5" s="272">
        <f>D5-C5</f>
        <v>0</v>
      </c>
      <c r="F5" s="302">
        <f>IF(C5=0,0,ROUND((D5-C5)/C5*100,2))</f>
        <v>0</v>
      </c>
    </row>
    <row r="6" spans="1:8" s="5" customFormat="1" ht="21" customHeight="1">
      <c r="A6" s="23" t="s">
        <v>211</v>
      </c>
      <c r="B6" s="20" t="s">
        <v>212</v>
      </c>
      <c r="C6" s="272">
        <f>债券!I21</f>
        <v>0</v>
      </c>
      <c r="D6" s="272">
        <f>债券!J21</f>
        <v>0</v>
      </c>
      <c r="E6" s="272">
        <f>D6-C6</f>
        <v>0</v>
      </c>
      <c r="F6" s="302">
        <f>IF(C6=0,0,ROUND((D6-C6)/C6*100,2))</f>
        <v>0</v>
      </c>
    </row>
    <row r="7" spans="1:8" s="5" customFormat="1" ht="21" customHeight="1">
      <c r="A7" s="23" t="s">
        <v>213</v>
      </c>
      <c r="B7" s="20" t="s">
        <v>214</v>
      </c>
      <c r="C7" s="272">
        <f>基金!I18</f>
        <v>0</v>
      </c>
      <c r="D7" s="272">
        <f>基金!J18</f>
        <v>0</v>
      </c>
      <c r="E7" s="272">
        <f>D7-C7</f>
        <v>0</v>
      </c>
      <c r="F7" s="302">
        <f>IF(C7=0,0,ROUND((D7-C7)/C7*100,2))</f>
        <v>0</v>
      </c>
    </row>
    <row r="8" spans="1:8" s="5" customFormat="1" ht="21" customHeight="1">
      <c r="A8" s="36"/>
      <c r="B8" s="20"/>
      <c r="C8" s="272"/>
      <c r="D8" s="272"/>
      <c r="E8" s="272"/>
      <c r="F8" s="302"/>
    </row>
    <row r="9" spans="1:8" s="5" customFormat="1" ht="21" customHeight="1">
      <c r="A9" s="36"/>
      <c r="B9" s="20"/>
      <c r="C9" s="272"/>
      <c r="D9" s="272"/>
      <c r="E9" s="272"/>
      <c r="F9" s="302"/>
    </row>
    <row r="10" spans="1:8" s="5" customFormat="1" ht="21" customHeight="1">
      <c r="A10" s="36"/>
      <c r="B10" s="20"/>
      <c r="C10" s="272"/>
      <c r="D10" s="272"/>
      <c r="E10" s="272"/>
      <c r="F10" s="302"/>
    </row>
    <row r="11" spans="1:8" s="5" customFormat="1" ht="21" customHeight="1">
      <c r="A11" s="36"/>
      <c r="B11" s="20"/>
      <c r="C11" s="272"/>
      <c r="D11" s="272"/>
      <c r="E11" s="272"/>
      <c r="F11" s="302"/>
    </row>
    <row r="12" spans="1:8" s="5" customFormat="1" ht="21" customHeight="1">
      <c r="A12" s="36"/>
      <c r="B12" s="20"/>
      <c r="C12" s="272"/>
      <c r="D12" s="272"/>
      <c r="E12" s="272"/>
      <c r="F12" s="302"/>
    </row>
    <row r="13" spans="1:8" s="5" customFormat="1" ht="21" customHeight="1">
      <c r="A13" s="36"/>
      <c r="B13" s="20"/>
      <c r="C13" s="272"/>
      <c r="D13" s="272"/>
      <c r="E13" s="272"/>
      <c r="F13" s="302"/>
    </row>
    <row r="14" spans="1:8" s="5" customFormat="1" ht="21" customHeight="1">
      <c r="A14" s="36"/>
      <c r="B14" s="20"/>
      <c r="C14" s="272"/>
      <c r="D14" s="272"/>
      <c r="E14" s="272"/>
      <c r="F14" s="302"/>
    </row>
    <row r="15" spans="1:8" s="5" customFormat="1" ht="21" customHeight="1">
      <c r="A15" s="36"/>
      <c r="B15" s="20"/>
      <c r="C15" s="272"/>
      <c r="D15" s="272"/>
      <c r="E15" s="272"/>
      <c r="F15" s="302"/>
    </row>
    <row r="16" spans="1:8" s="5" customFormat="1" ht="21" customHeight="1">
      <c r="A16" s="36"/>
      <c r="B16" s="20"/>
      <c r="C16" s="272"/>
      <c r="D16" s="272"/>
      <c r="E16" s="272"/>
      <c r="F16" s="302"/>
    </row>
    <row r="17" spans="1:10" s="5" customFormat="1" ht="21" customHeight="1">
      <c r="A17" s="36"/>
      <c r="B17" s="20"/>
      <c r="C17" s="272"/>
      <c r="D17" s="272"/>
      <c r="E17" s="272"/>
      <c r="F17" s="302"/>
    </row>
    <row r="18" spans="1:10" s="5" customFormat="1" ht="21" customHeight="1">
      <c r="A18" s="36"/>
      <c r="C18" s="272"/>
      <c r="D18" s="272"/>
      <c r="E18" s="272"/>
      <c r="F18" s="302"/>
    </row>
    <row r="19" spans="1:10" s="5" customFormat="1" ht="21" customHeight="1">
      <c r="A19" s="23"/>
      <c r="B19" s="18" t="s">
        <v>215</v>
      </c>
      <c r="C19" s="896">
        <f>SUM(C5:C18)</f>
        <v>0</v>
      </c>
      <c r="D19" s="896">
        <f>SUM(D5:D18)</f>
        <v>0</v>
      </c>
      <c r="E19" s="246">
        <f>D19-C19</f>
        <v>0</v>
      </c>
      <c r="F19" s="737">
        <f>IF(C19=0,0,ROUND((D19-C19)/C19*100,2))</f>
        <v>0</v>
      </c>
    </row>
    <row r="20" spans="1:10">
      <c r="A20" s="145" t="str">
        <f>填表必读!A9&amp;填表必读!B9</f>
        <v>产权持有人填表人：刘竹</v>
      </c>
      <c r="B20" s="31"/>
      <c r="C20" s="145" t="str">
        <f>填表必读!A13&amp;填表必读!B13</f>
        <v>评估人员：</v>
      </c>
      <c r="D20" s="31"/>
      <c r="F20" s="74" t="str">
        <f>现金!G21</f>
        <v>北京卓信大华资产评估有限公司</v>
      </c>
      <c r="G20" s="74"/>
      <c r="H20" s="74"/>
    </row>
    <row r="21" spans="1:10">
      <c r="A21" s="145" t="str">
        <f>填表必读!A11&amp;填表必读!B11</f>
        <v>填表日期：2023年5月5日</v>
      </c>
      <c r="B21" s="31"/>
      <c r="C21" s="31"/>
      <c r="D21" s="31"/>
      <c r="E21" s="31"/>
      <c r="F21" s="31"/>
      <c r="G21" s="31"/>
      <c r="H21" s="31"/>
      <c r="I21" s="31"/>
      <c r="J21" s="31"/>
    </row>
  </sheetData>
  <mergeCells count="1">
    <mergeCell ref="C3:D3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F94"/>
  <sheetViews>
    <sheetView workbookViewId="0">
      <selection activeCell="E23" sqref="E23"/>
    </sheetView>
  </sheetViews>
  <sheetFormatPr defaultColWidth="8.75" defaultRowHeight="15.75"/>
  <cols>
    <col min="1" max="1" width="8.75" style="9"/>
    <col min="2" max="2" width="24.125" style="9" customWidth="1"/>
    <col min="3" max="3" width="19.25" style="9" customWidth="1"/>
    <col min="4" max="4" width="22" style="9" customWidth="1"/>
    <col min="5" max="5" width="20.875" style="9" customWidth="1"/>
    <col min="6" max="6" width="20.25" style="9" customWidth="1"/>
    <col min="7" max="16384" width="8.75" style="9"/>
  </cols>
  <sheetData>
    <row r="1" spans="1:6" ht="23.25">
      <c r="A1" s="1"/>
      <c r="B1" s="1"/>
      <c r="C1" s="38" t="s">
        <v>1301</v>
      </c>
      <c r="D1" s="52"/>
      <c r="E1" s="52"/>
      <c r="F1" s="11" t="s">
        <v>1302</v>
      </c>
    </row>
    <row r="2" spans="1:6" ht="16.5">
      <c r="A2" s="2"/>
      <c r="B2" s="2"/>
      <c r="C2" s="2"/>
      <c r="D2" s="40"/>
      <c r="E2" s="43"/>
      <c r="F2" s="13"/>
    </row>
    <row r="3" spans="1:6" customFormat="1" ht="14.25">
      <c r="A3" s="3" t="str">
        <f>分类汇总表!A3</f>
        <v>产权持有人名称：毕节赛德水泥有限公司</v>
      </c>
      <c r="B3" s="3"/>
      <c r="C3" s="16"/>
      <c r="D3" s="53" t="str">
        <f>分类汇总表!D3</f>
        <v xml:space="preserve">          评估基准日：2022年12月31日</v>
      </c>
      <c r="E3" s="45"/>
      <c r="F3" s="15" t="s">
        <v>184</v>
      </c>
    </row>
    <row r="4" spans="1:6" ht="21" customHeight="1">
      <c r="A4" s="54" t="s">
        <v>199</v>
      </c>
      <c r="B4" s="54" t="s">
        <v>1249</v>
      </c>
      <c r="C4" s="54" t="s">
        <v>469</v>
      </c>
      <c r="D4" s="55" t="s">
        <v>189</v>
      </c>
      <c r="E4" s="55" t="s">
        <v>204</v>
      </c>
      <c r="F4" s="18" t="s">
        <v>1250</v>
      </c>
    </row>
    <row r="5" spans="1:6" ht="21" customHeight="1">
      <c r="A5" s="19">
        <f>ROW()-4</f>
        <v>1</v>
      </c>
      <c r="B5" s="56"/>
      <c r="C5" s="25"/>
      <c r="D5" s="57"/>
      <c r="E5" s="57"/>
      <c r="F5" s="58"/>
    </row>
    <row r="6" spans="1:6" ht="21" customHeight="1">
      <c r="A6" s="59"/>
      <c r="B6" s="56"/>
      <c r="C6" s="25"/>
      <c r="D6" s="57"/>
      <c r="E6" s="57"/>
      <c r="F6" s="58"/>
    </row>
    <row r="7" spans="1:6" ht="21" customHeight="1">
      <c r="A7" s="60"/>
      <c r="B7" s="61"/>
      <c r="C7" s="62"/>
      <c r="D7" s="63"/>
      <c r="E7" s="63"/>
      <c r="F7" s="20"/>
    </row>
    <row r="8" spans="1:6" ht="21" customHeight="1">
      <c r="A8" s="59"/>
      <c r="B8" s="20"/>
      <c r="C8" s="35"/>
      <c r="D8" s="64"/>
      <c r="E8" s="64"/>
      <c r="F8" s="20"/>
    </row>
    <row r="9" spans="1:6" ht="21" customHeight="1">
      <c r="A9" s="59"/>
      <c r="B9" s="20"/>
      <c r="C9" s="20"/>
      <c r="D9" s="64"/>
      <c r="E9" s="64"/>
      <c r="F9" s="20"/>
    </row>
    <row r="10" spans="1:6" ht="21" customHeight="1">
      <c r="A10" s="60"/>
      <c r="B10" s="20"/>
      <c r="C10" s="35"/>
      <c r="D10" s="64"/>
      <c r="E10" s="64"/>
      <c r="F10" s="20"/>
    </row>
    <row r="11" spans="1:6" ht="21" customHeight="1">
      <c r="A11" s="59"/>
      <c r="B11" s="20"/>
      <c r="C11" s="20"/>
      <c r="D11" s="64"/>
      <c r="E11" s="64"/>
      <c r="F11" s="20"/>
    </row>
    <row r="12" spans="1:6" ht="21" customHeight="1">
      <c r="A12" s="59"/>
      <c r="B12" s="20"/>
      <c r="C12" s="35"/>
      <c r="D12" s="64"/>
      <c r="E12" s="64"/>
      <c r="F12" s="20"/>
    </row>
    <row r="13" spans="1:6" ht="21" customHeight="1">
      <c r="A13" s="60"/>
      <c r="B13" s="20"/>
      <c r="C13" s="20"/>
      <c r="D13" s="64"/>
      <c r="E13" s="64"/>
      <c r="F13" s="20"/>
    </row>
    <row r="14" spans="1:6" ht="21" customHeight="1">
      <c r="A14" s="59"/>
      <c r="B14" s="20"/>
      <c r="C14" s="35"/>
      <c r="D14" s="64"/>
      <c r="E14" s="64"/>
      <c r="F14" s="20"/>
    </row>
    <row r="15" spans="1:6" ht="21" customHeight="1">
      <c r="A15" s="59"/>
      <c r="B15" s="20"/>
      <c r="C15" s="20"/>
      <c r="D15" s="64"/>
      <c r="E15" s="64"/>
      <c r="F15" s="20"/>
    </row>
    <row r="16" spans="1:6" ht="21" customHeight="1">
      <c r="A16" s="60"/>
      <c r="B16" s="65"/>
      <c r="C16" s="25"/>
      <c r="D16" s="66"/>
      <c r="E16" s="66"/>
      <c r="F16" s="20"/>
    </row>
    <row r="17" spans="1:6" ht="21" customHeight="1">
      <c r="A17" s="60"/>
      <c r="B17" s="65"/>
      <c r="C17" s="25"/>
      <c r="D17" s="66"/>
      <c r="E17" s="66"/>
      <c r="F17" s="20"/>
    </row>
    <row r="18" spans="1:6" ht="21" customHeight="1">
      <c r="A18" s="59"/>
      <c r="B18" s="20"/>
      <c r="C18" s="20"/>
      <c r="D18" s="64"/>
      <c r="E18" s="64"/>
      <c r="F18" s="20"/>
    </row>
    <row r="19" spans="1:6" ht="21" customHeight="1">
      <c r="A19" s="59"/>
      <c r="B19" s="20"/>
      <c r="C19" s="35"/>
      <c r="D19" s="64"/>
      <c r="E19" s="64"/>
      <c r="F19" s="20"/>
    </row>
    <row r="20" spans="1:6" ht="21" customHeight="1">
      <c r="A20" s="60"/>
      <c r="B20" s="20"/>
      <c r="C20" s="25"/>
      <c r="D20" s="49"/>
      <c r="E20" s="49"/>
      <c r="F20" s="20"/>
    </row>
    <row r="21" spans="1:6" ht="21" customHeight="1">
      <c r="A21" s="37"/>
      <c r="B21" s="17" t="s">
        <v>1090</v>
      </c>
      <c r="C21" s="27"/>
      <c r="D21" s="28">
        <f>SUM(D5:D20)</f>
        <v>0</v>
      </c>
      <c r="E21" s="28">
        <f>SUM(E5:E20)</f>
        <v>0</v>
      </c>
      <c r="F21" s="27"/>
    </row>
    <row r="22" spans="1:6">
      <c r="A22" s="29" t="str">
        <f>填表必读!A9&amp;填表必读!B9</f>
        <v>产权持有人填表人：刘竹</v>
      </c>
      <c r="B22" s="7"/>
      <c r="C22" s="7"/>
      <c r="D22" s="29" t="str">
        <f>填表必读!A13&amp;填表必读!B13</f>
        <v>评估人员：</v>
      </c>
      <c r="E22" s="1146" t="str">
        <f>现金!G21</f>
        <v>北京卓信大华资产评估有限公司</v>
      </c>
      <c r="F22" s="1146"/>
    </row>
    <row r="23" spans="1:6">
      <c r="A23" s="29" t="str">
        <f>填表必读!A11&amp;填表必读!B11</f>
        <v>填表日期：2023年5月5日</v>
      </c>
      <c r="B23" s="5"/>
      <c r="C23" s="5"/>
      <c r="D23" s="67"/>
      <c r="E23" s="67"/>
      <c r="F23" s="5"/>
    </row>
    <row r="24" spans="1:6">
      <c r="A24" s="5"/>
      <c r="B24" s="5"/>
      <c r="C24" s="5"/>
      <c r="D24" s="67"/>
      <c r="E24" s="67"/>
      <c r="F24" s="5"/>
    </row>
    <row r="25" spans="1:6">
      <c r="A25" s="5"/>
      <c r="B25" s="5"/>
      <c r="C25" s="5"/>
      <c r="D25" s="67"/>
      <c r="E25" s="67"/>
      <c r="F25" s="5"/>
    </row>
    <row r="26" spans="1:6">
      <c r="A26" s="5"/>
      <c r="B26" s="5"/>
      <c r="C26" s="5"/>
      <c r="D26" s="67"/>
      <c r="E26" s="67"/>
      <c r="F26" s="5"/>
    </row>
    <row r="27" spans="1:6">
      <c r="A27" s="5"/>
      <c r="B27" s="5"/>
      <c r="C27" s="5"/>
      <c r="D27" s="67"/>
      <c r="E27" s="67"/>
      <c r="F27" s="5"/>
    </row>
    <row r="28" spans="1:6">
      <c r="A28" s="5"/>
      <c r="B28" s="5"/>
      <c r="C28" s="5"/>
      <c r="D28" s="67"/>
      <c r="E28" s="67"/>
      <c r="F28" s="5"/>
    </row>
    <row r="29" spans="1:6">
      <c r="A29" s="5"/>
      <c r="B29" s="5"/>
      <c r="C29" s="5"/>
      <c r="D29" s="67"/>
      <c r="E29" s="67"/>
      <c r="F29" s="5"/>
    </row>
    <row r="30" spans="1:6">
      <c r="A30" s="5"/>
      <c r="B30" s="5"/>
      <c r="C30" s="5"/>
      <c r="D30" s="50"/>
      <c r="E30" s="50"/>
      <c r="F30" s="5"/>
    </row>
    <row r="31" spans="1:6">
      <c r="A31" s="5"/>
      <c r="B31" s="5"/>
      <c r="C31" s="5"/>
      <c r="D31" s="50"/>
      <c r="E31" s="50"/>
      <c r="F31" s="5"/>
    </row>
    <row r="32" spans="1:6">
      <c r="A32" s="5"/>
      <c r="B32" s="5"/>
      <c r="C32" s="5"/>
      <c r="D32" s="50"/>
      <c r="E32" s="50"/>
      <c r="F32" s="5"/>
    </row>
    <row r="33" spans="1:6">
      <c r="A33" s="5"/>
      <c r="B33" s="5"/>
      <c r="C33" s="5"/>
      <c r="D33" s="50"/>
      <c r="E33" s="50"/>
      <c r="F33" s="5"/>
    </row>
    <row r="34" spans="1:6">
      <c r="A34" s="5"/>
      <c r="B34" s="5"/>
      <c r="C34" s="5"/>
      <c r="D34" s="50"/>
      <c r="E34" s="50"/>
      <c r="F34" s="5"/>
    </row>
    <row r="35" spans="1:6">
      <c r="A35" s="5"/>
      <c r="B35" s="5"/>
      <c r="C35" s="5"/>
      <c r="D35" s="50"/>
      <c r="E35" s="50"/>
      <c r="F35" s="5"/>
    </row>
    <row r="36" spans="1:6">
      <c r="A36" s="5"/>
      <c r="B36" s="5"/>
      <c r="C36" s="5"/>
      <c r="D36" s="50"/>
      <c r="E36" s="50"/>
      <c r="F36" s="5"/>
    </row>
    <row r="37" spans="1:6">
      <c r="A37" s="5"/>
      <c r="B37" s="5"/>
      <c r="C37" s="5"/>
      <c r="D37" s="50"/>
      <c r="E37" s="50"/>
      <c r="F37" s="5"/>
    </row>
    <row r="38" spans="1:6">
      <c r="A38" s="5"/>
      <c r="B38" s="5"/>
      <c r="C38" s="5"/>
      <c r="D38" s="50"/>
      <c r="E38" s="50"/>
      <c r="F38" s="5"/>
    </row>
    <row r="39" spans="1:6">
      <c r="A39" s="5"/>
      <c r="B39" s="5"/>
      <c r="C39" s="5"/>
      <c r="D39" s="50"/>
      <c r="E39" s="50"/>
      <c r="F39" s="5"/>
    </row>
    <row r="40" spans="1:6">
      <c r="A40" s="5"/>
      <c r="B40" s="5"/>
      <c r="C40" s="5"/>
      <c r="D40" s="50"/>
      <c r="E40" s="50"/>
      <c r="F40" s="5"/>
    </row>
    <row r="41" spans="1:6">
      <c r="A41" s="5"/>
      <c r="B41" s="5"/>
      <c r="C41" s="5"/>
      <c r="D41" s="50"/>
      <c r="E41" s="50"/>
      <c r="F41" s="5"/>
    </row>
    <row r="42" spans="1:6">
      <c r="A42" s="5"/>
      <c r="B42" s="5"/>
      <c r="C42" s="5"/>
      <c r="D42" s="50"/>
      <c r="E42" s="50"/>
      <c r="F42" s="5"/>
    </row>
    <row r="43" spans="1:6">
      <c r="A43" s="5"/>
      <c r="B43" s="5"/>
      <c r="C43" s="5"/>
      <c r="D43" s="50"/>
      <c r="E43" s="50"/>
      <c r="F43" s="5"/>
    </row>
    <row r="44" spans="1:6">
      <c r="A44" s="5"/>
      <c r="B44" s="5"/>
      <c r="C44" s="5"/>
      <c r="D44" s="50"/>
      <c r="E44" s="50"/>
      <c r="F44" s="5"/>
    </row>
    <row r="45" spans="1:6">
      <c r="A45" s="5"/>
      <c r="B45" s="5"/>
      <c r="C45" s="5"/>
      <c r="D45" s="50"/>
      <c r="E45" s="50"/>
      <c r="F45" s="5"/>
    </row>
    <row r="46" spans="1:6">
      <c r="A46" s="5"/>
      <c r="B46" s="5"/>
      <c r="C46" s="5"/>
      <c r="D46" s="50"/>
      <c r="E46" s="50"/>
      <c r="F46" s="5"/>
    </row>
    <row r="47" spans="1:6">
      <c r="A47" s="8"/>
      <c r="B47" s="8"/>
      <c r="C47" s="8"/>
      <c r="D47" s="51"/>
      <c r="E47" s="51"/>
      <c r="F47" s="8"/>
    </row>
    <row r="48" spans="1:6">
      <c r="A48" s="8"/>
      <c r="B48" s="8"/>
      <c r="C48" s="8"/>
      <c r="D48" s="51"/>
      <c r="E48" s="51"/>
      <c r="F48" s="8"/>
    </row>
    <row r="49" spans="1:6">
      <c r="A49" s="8"/>
      <c r="B49" s="8"/>
      <c r="C49" s="8"/>
      <c r="D49" s="51"/>
      <c r="E49" s="51"/>
      <c r="F49" s="8"/>
    </row>
    <row r="50" spans="1:6">
      <c r="A50" s="8"/>
      <c r="B50" s="8"/>
      <c r="C50" s="8"/>
      <c r="D50" s="51"/>
      <c r="E50" s="51"/>
      <c r="F50" s="8"/>
    </row>
    <row r="51" spans="1:6">
      <c r="A51" s="8"/>
      <c r="B51" s="8"/>
      <c r="C51" s="8"/>
      <c r="D51" s="51"/>
      <c r="E51" s="51"/>
      <c r="F51" s="8"/>
    </row>
    <row r="52" spans="1:6">
      <c r="A52" s="8"/>
      <c r="B52" s="8"/>
      <c r="C52" s="8"/>
      <c r="D52" s="51"/>
      <c r="E52" s="51"/>
      <c r="F52" s="8"/>
    </row>
    <row r="53" spans="1:6">
      <c r="A53" s="8"/>
      <c r="B53" s="8"/>
      <c r="C53" s="8"/>
      <c r="D53" s="51"/>
      <c r="E53" s="51"/>
      <c r="F53" s="8"/>
    </row>
    <row r="54" spans="1:6">
      <c r="A54" s="8"/>
      <c r="B54" s="8"/>
      <c r="C54" s="8"/>
      <c r="D54" s="51"/>
      <c r="E54" s="51"/>
      <c r="F54" s="8"/>
    </row>
    <row r="55" spans="1:6">
      <c r="A55" s="8"/>
      <c r="B55" s="8"/>
      <c r="C55" s="8"/>
      <c r="D55" s="51"/>
      <c r="E55" s="51"/>
      <c r="F55" s="8"/>
    </row>
    <row r="56" spans="1:6">
      <c r="A56" s="8"/>
      <c r="B56" s="8"/>
      <c r="C56" s="8"/>
      <c r="D56" s="51"/>
      <c r="E56" s="51"/>
      <c r="F56" s="8"/>
    </row>
    <row r="57" spans="1:6">
      <c r="A57" s="8"/>
      <c r="B57" s="8"/>
      <c r="C57" s="8"/>
      <c r="D57" s="51"/>
      <c r="E57" s="51"/>
      <c r="F57" s="8"/>
    </row>
    <row r="58" spans="1:6">
      <c r="A58" s="8"/>
      <c r="B58" s="8"/>
      <c r="C58" s="8"/>
      <c r="D58" s="51"/>
      <c r="E58" s="51"/>
      <c r="F58" s="8"/>
    </row>
    <row r="59" spans="1:6">
      <c r="A59" s="8"/>
      <c r="B59" s="8"/>
      <c r="C59" s="8"/>
      <c r="D59" s="51"/>
      <c r="E59" s="51"/>
      <c r="F59" s="8"/>
    </row>
    <row r="60" spans="1:6">
      <c r="A60" s="8"/>
      <c r="B60" s="8"/>
      <c r="C60" s="8"/>
      <c r="D60" s="51"/>
      <c r="E60" s="51"/>
      <c r="F60" s="8"/>
    </row>
    <row r="61" spans="1:6">
      <c r="A61" s="8"/>
      <c r="B61" s="8"/>
      <c r="C61" s="8"/>
      <c r="D61" s="51"/>
      <c r="E61" s="51"/>
      <c r="F61" s="8"/>
    </row>
    <row r="62" spans="1:6">
      <c r="A62" s="8"/>
      <c r="B62" s="8"/>
      <c r="C62" s="8"/>
      <c r="D62" s="51"/>
      <c r="E62" s="51"/>
      <c r="F62" s="8"/>
    </row>
    <row r="63" spans="1:6">
      <c r="A63" s="8"/>
      <c r="B63" s="8"/>
      <c r="C63" s="8"/>
      <c r="D63" s="51"/>
      <c r="E63" s="51"/>
      <c r="F63" s="8"/>
    </row>
    <row r="64" spans="1:6">
      <c r="A64" s="8"/>
      <c r="B64" s="8"/>
      <c r="C64" s="8"/>
      <c r="D64" s="51"/>
      <c r="E64" s="51"/>
      <c r="F64" s="8"/>
    </row>
    <row r="65" spans="1:6">
      <c r="A65" s="8"/>
      <c r="B65" s="8"/>
      <c r="C65" s="8"/>
      <c r="D65" s="51"/>
      <c r="E65" s="51"/>
      <c r="F65" s="8"/>
    </row>
    <row r="66" spans="1:6">
      <c r="A66" s="8"/>
      <c r="B66" s="8"/>
      <c r="C66" s="8"/>
      <c r="D66" s="51"/>
      <c r="E66" s="51"/>
      <c r="F66" s="8"/>
    </row>
    <row r="67" spans="1:6">
      <c r="A67" s="8"/>
      <c r="B67" s="8"/>
      <c r="C67" s="8"/>
      <c r="D67" s="51"/>
      <c r="E67" s="51"/>
      <c r="F67" s="8"/>
    </row>
    <row r="68" spans="1:6">
      <c r="A68" s="8"/>
      <c r="B68" s="8"/>
      <c r="C68" s="8"/>
      <c r="D68" s="51"/>
      <c r="E68" s="51"/>
      <c r="F68" s="8"/>
    </row>
    <row r="69" spans="1:6">
      <c r="A69" s="8"/>
      <c r="B69" s="8"/>
      <c r="C69" s="8"/>
      <c r="D69" s="51"/>
      <c r="E69" s="51"/>
      <c r="F69" s="8"/>
    </row>
    <row r="70" spans="1:6">
      <c r="A70" s="8"/>
      <c r="B70" s="8"/>
      <c r="C70" s="8"/>
      <c r="D70" s="51"/>
      <c r="E70" s="51"/>
      <c r="F70" s="8"/>
    </row>
    <row r="71" spans="1:6">
      <c r="A71" s="8"/>
      <c r="B71" s="8"/>
      <c r="C71" s="8"/>
      <c r="D71" s="51"/>
      <c r="E71" s="51"/>
      <c r="F71" s="8"/>
    </row>
    <row r="72" spans="1:6">
      <c r="A72" s="8"/>
      <c r="B72" s="8"/>
      <c r="C72" s="8"/>
      <c r="D72" s="51"/>
      <c r="E72" s="51"/>
      <c r="F72" s="8"/>
    </row>
    <row r="73" spans="1:6">
      <c r="A73" s="8"/>
      <c r="B73" s="8"/>
      <c r="C73" s="8"/>
      <c r="D73" s="51"/>
      <c r="E73" s="51"/>
      <c r="F73" s="8"/>
    </row>
    <row r="74" spans="1:6">
      <c r="A74" s="8"/>
      <c r="B74" s="8"/>
      <c r="C74" s="8"/>
      <c r="D74" s="51"/>
      <c r="E74" s="51"/>
      <c r="F74" s="8"/>
    </row>
    <row r="75" spans="1:6">
      <c r="A75" s="8"/>
      <c r="B75" s="8"/>
      <c r="C75" s="8"/>
      <c r="D75" s="51"/>
      <c r="E75" s="51"/>
      <c r="F75" s="8"/>
    </row>
    <row r="76" spans="1:6">
      <c r="A76" s="8"/>
      <c r="B76" s="8"/>
      <c r="C76" s="8"/>
      <c r="D76" s="51"/>
      <c r="E76" s="51"/>
      <c r="F76" s="8"/>
    </row>
    <row r="77" spans="1:6">
      <c r="A77" s="8"/>
      <c r="B77" s="8"/>
      <c r="C77" s="8"/>
      <c r="D77" s="51"/>
      <c r="E77" s="51"/>
      <c r="F77" s="8"/>
    </row>
    <row r="78" spans="1:6">
      <c r="A78" s="8"/>
      <c r="B78" s="8"/>
      <c r="D78" s="40"/>
      <c r="E78" s="40"/>
    </row>
    <row r="79" spans="1:6">
      <c r="A79" s="8"/>
      <c r="B79" s="8"/>
      <c r="D79" s="40"/>
      <c r="E79" s="40"/>
    </row>
    <row r="80" spans="1:6">
      <c r="A80" s="8"/>
      <c r="B80" s="8"/>
      <c r="D80" s="40"/>
      <c r="E80" s="40"/>
    </row>
    <row r="81" spans="1:5">
      <c r="A81" s="8"/>
      <c r="B81" s="8"/>
      <c r="D81" s="40"/>
      <c r="E81" s="40"/>
    </row>
    <row r="82" spans="1:5">
      <c r="A82" s="8"/>
      <c r="B82" s="8"/>
      <c r="D82" s="40"/>
      <c r="E82" s="40"/>
    </row>
    <row r="83" spans="1:5">
      <c r="A83" s="8"/>
      <c r="B83" s="8"/>
      <c r="D83" s="40"/>
      <c r="E83" s="40"/>
    </row>
    <row r="84" spans="1:5">
      <c r="A84" s="8"/>
      <c r="B84" s="8"/>
      <c r="D84" s="40"/>
      <c r="E84" s="40"/>
    </row>
    <row r="85" spans="1:5">
      <c r="A85" s="8"/>
      <c r="B85" s="8"/>
      <c r="D85" s="40"/>
      <c r="E85" s="40"/>
    </row>
    <row r="86" spans="1:5">
      <c r="A86" s="8"/>
      <c r="B86" s="8"/>
      <c r="D86" s="40"/>
      <c r="E86" s="40"/>
    </row>
    <row r="87" spans="1:5">
      <c r="A87" s="8"/>
      <c r="B87" s="8"/>
      <c r="D87" s="40"/>
      <c r="E87" s="40"/>
    </row>
    <row r="88" spans="1:5">
      <c r="A88" s="8"/>
      <c r="B88" s="8"/>
      <c r="D88" s="40"/>
      <c r="E88" s="40"/>
    </row>
    <row r="89" spans="1:5">
      <c r="A89" s="8"/>
      <c r="B89" s="8"/>
      <c r="D89" s="40"/>
      <c r="E89" s="40"/>
    </row>
    <row r="90" spans="1:5">
      <c r="A90" s="8"/>
      <c r="B90" s="8"/>
      <c r="D90" s="40"/>
      <c r="E90" s="40"/>
    </row>
    <row r="91" spans="1:5">
      <c r="A91" s="8"/>
      <c r="B91" s="8"/>
      <c r="D91" s="40"/>
      <c r="E91" s="40"/>
    </row>
    <row r="92" spans="1:5">
      <c r="A92" s="8"/>
      <c r="B92" s="8"/>
      <c r="D92" s="40"/>
      <c r="E92" s="40"/>
    </row>
    <row r="93" spans="1:5">
      <c r="A93" s="8"/>
      <c r="B93" s="8"/>
      <c r="D93" s="40"/>
      <c r="E93" s="40"/>
    </row>
    <row r="94" spans="1:5">
      <c r="A94" s="8"/>
      <c r="B94" s="8"/>
      <c r="D94" s="40"/>
      <c r="E94" s="40"/>
    </row>
  </sheetData>
  <mergeCells count="1">
    <mergeCell ref="E22:F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T146"/>
  <sheetViews>
    <sheetView workbookViewId="0">
      <selection activeCell="E23" sqref="E23"/>
    </sheetView>
  </sheetViews>
  <sheetFormatPr defaultColWidth="8.75" defaultRowHeight="15.75"/>
  <cols>
    <col min="1" max="1" width="9.25" style="9" customWidth="1"/>
    <col min="2" max="2" width="16.625" style="9" customWidth="1"/>
    <col min="3" max="3" width="16.125" style="9" customWidth="1"/>
    <col min="4" max="4" width="17.5" style="9" customWidth="1"/>
    <col min="5" max="5" width="11.125" style="9" customWidth="1"/>
    <col min="6" max="6" width="15.75" style="40" customWidth="1"/>
    <col min="7" max="7" width="13.25" style="40" customWidth="1"/>
    <col min="8" max="8" width="15.75" style="9" customWidth="1"/>
    <col min="9" max="9" width="14.25" style="9" customWidth="1"/>
    <col min="10" max="16384" width="8.75" style="9"/>
  </cols>
  <sheetData>
    <row r="1" spans="1:20" s="1" customFormat="1" ht="30" customHeight="1">
      <c r="D1" s="38" t="s">
        <v>1303</v>
      </c>
      <c r="F1" s="41"/>
      <c r="G1" s="42"/>
      <c r="H1" s="11" t="s">
        <v>1304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F2" s="43"/>
      <c r="G2" s="43"/>
      <c r="H2" s="13"/>
      <c r="I2" s="8"/>
      <c r="J2" s="31"/>
      <c r="K2" s="31"/>
      <c r="L2" s="31"/>
    </row>
    <row r="3" spans="1:20" s="3" customFormat="1" ht="21" customHeight="1">
      <c r="A3" s="3" t="str">
        <f>分类汇总表!A3</f>
        <v>产权持有人名称：毕节赛德水泥有限公司</v>
      </c>
      <c r="E3" s="14" t="str">
        <f>分类汇总表!D3</f>
        <v xml:space="preserve">          评估基准日：2022年12月31日</v>
      </c>
      <c r="F3" s="44"/>
      <c r="G3" s="45"/>
      <c r="H3" s="15" t="s">
        <v>184</v>
      </c>
      <c r="I3" s="16"/>
    </row>
    <row r="4" spans="1:20" s="4" customFormat="1" ht="21" customHeight="1">
      <c r="A4" s="18" t="s">
        <v>199</v>
      </c>
      <c r="B4" s="18" t="s">
        <v>1305</v>
      </c>
      <c r="C4" s="18" t="s">
        <v>1306</v>
      </c>
      <c r="D4" s="18" t="s">
        <v>1307</v>
      </c>
      <c r="E4" s="18" t="s">
        <v>1308</v>
      </c>
      <c r="F4" s="46" t="s">
        <v>189</v>
      </c>
      <c r="G4" s="46" t="s">
        <v>204</v>
      </c>
      <c r="H4" s="18" t="s">
        <v>1250</v>
      </c>
    </row>
    <row r="5" spans="1:20" s="5" customFormat="1" ht="21" customHeight="1">
      <c r="A5" s="19">
        <f>ROW()-4</f>
        <v>1</v>
      </c>
      <c r="B5" s="47"/>
      <c r="C5" s="47"/>
      <c r="D5" s="25"/>
      <c r="E5" s="20"/>
      <c r="F5" s="48"/>
      <c r="G5" s="48"/>
      <c r="H5" s="20"/>
    </row>
    <row r="6" spans="1:20" s="5" customFormat="1" ht="21" customHeight="1">
      <c r="A6" s="19">
        <f>ROW()-4</f>
        <v>2</v>
      </c>
      <c r="B6" s="47"/>
      <c r="C6" s="47"/>
      <c r="D6" s="25"/>
      <c r="E6" s="20"/>
      <c r="F6" s="48"/>
      <c r="G6" s="48"/>
      <c r="H6" s="20"/>
    </row>
    <row r="7" spans="1:20" s="5" customFormat="1" ht="21" customHeight="1">
      <c r="A7" s="19">
        <f>ROW()-4</f>
        <v>3</v>
      </c>
      <c r="B7" s="47"/>
      <c r="C7" s="47"/>
      <c r="D7" s="25"/>
      <c r="E7" s="20"/>
      <c r="F7" s="48"/>
      <c r="G7" s="48"/>
      <c r="H7" s="20"/>
    </row>
    <row r="8" spans="1:20" s="5" customFormat="1" ht="21" customHeight="1">
      <c r="A8" s="23"/>
      <c r="B8" s="47"/>
      <c r="C8" s="47"/>
      <c r="D8" s="25"/>
      <c r="E8" s="20"/>
      <c r="F8" s="48"/>
      <c r="G8" s="48"/>
      <c r="H8" s="20"/>
    </row>
    <row r="9" spans="1:20" s="5" customFormat="1" ht="21" customHeight="1">
      <c r="A9" s="23"/>
      <c r="B9" s="20"/>
      <c r="C9" s="20"/>
      <c r="D9" s="20"/>
      <c r="E9" s="20"/>
      <c r="F9" s="49"/>
      <c r="G9" s="49"/>
      <c r="H9" s="20"/>
    </row>
    <row r="10" spans="1:20" s="5" customFormat="1" ht="21" customHeight="1">
      <c r="A10" s="23"/>
      <c r="B10" s="20"/>
      <c r="C10" s="20"/>
      <c r="D10" s="20"/>
      <c r="E10" s="20"/>
      <c r="F10" s="49"/>
      <c r="G10" s="49"/>
      <c r="H10" s="20"/>
    </row>
    <row r="11" spans="1:20" s="5" customFormat="1" ht="21" customHeight="1">
      <c r="A11" s="23"/>
      <c r="B11" s="20"/>
      <c r="C11" s="20"/>
      <c r="D11" s="20"/>
      <c r="E11" s="20"/>
      <c r="F11" s="49"/>
      <c r="G11" s="49"/>
      <c r="H11" s="20"/>
    </row>
    <row r="12" spans="1:20" s="5" customFormat="1" ht="21" customHeight="1">
      <c r="A12" s="23"/>
      <c r="B12" s="20"/>
      <c r="C12" s="20"/>
      <c r="D12" s="20"/>
      <c r="E12" s="20"/>
      <c r="F12" s="49"/>
      <c r="G12" s="49"/>
      <c r="H12" s="20"/>
    </row>
    <row r="13" spans="1:20" s="5" customFormat="1" ht="21" customHeight="1">
      <c r="A13" s="23"/>
      <c r="B13" s="20"/>
      <c r="C13" s="20"/>
      <c r="D13" s="20"/>
      <c r="E13" s="20"/>
      <c r="F13" s="49"/>
      <c r="G13" s="49"/>
      <c r="H13" s="20"/>
    </row>
    <row r="14" spans="1:20" s="5" customFormat="1" ht="21" customHeight="1">
      <c r="A14" s="23"/>
      <c r="B14" s="20"/>
      <c r="C14" s="20"/>
      <c r="D14" s="20"/>
      <c r="E14" s="20"/>
      <c r="F14" s="49"/>
      <c r="G14" s="49"/>
      <c r="H14" s="20"/>
    </row>
    <row r="15" spans="1:20" s="5" customFormat="1" ht="21" customHeight="1">
      <c r="A15" s="23"/>
      <c r="B15" s="20"/>
      <c r="C15" s="20"/>
      <c r="D15" s="20"/>
      <c r="E15" s="20"/>
      <c r="F15" s="49"/>
      <c r="G15" s="49"/>
      <c r="H15" s="20"/>
    </row>
    <row r="16" spans="1:20" s="5" customFormat="1" ht="21" customHeight="1">
      <c r="A16" s="23"/>
      <c r="B16" s="20"/>
      <c r="C16" s="20"/>
      <c r="D16" s="20"/>
      <c r="E16" s="20"/>
      <c r="F16" s="49"/>
      <c r="G16" s="49"/>
      <c r="H16" s="20"/>
    </row>
    <row r="17" spans="1:8" s="5" customFormat="1" ht="21" customHeight="1">
      <c r="A17" s="23"/>
      <c r="B17" s="20"/>
      <c r="C17" s="20"/>
      <c r="D17" s="20"/>
      <c r="E17" s="20"/>
      <c r="F17" s="49"/>
      <c r="G17" s="49"/>
      <c r="H17" s="20"/>
    </row>
    <row r="18" spans="1:8" s="5" customFormat="1" ht="21" customHeight="1">
      <c r="A18" s="23"/>
      <c r="B18" s="20"/>
      <c r="C18" s="20"/>
      <c r="D18" s="20"/>
      <c r="E18" s="20"/>
      <c r="F18" s="49"/>
      <c r="G18" s="49"/>
      <c r="H18" s="20"/>
    </row>
    <row r="19" spans="1:8" s="5" customFormat="1" ht="21" customHeight="1">
      <c r="A19" s="23"/>
      <c r="B19" s="20"/>
      <c r="C19" s="20"/>
      <c r="D19" s="20"/>
      <c r="E19" s="20"/>
      <c r="F19" s="49"/>
      <c r="G19" s="49"/>
      <c r="H19" s="20"/>
    </row>
    <row r="20" spans="1:8" s="5" customFormat="1" ht="21" customHeight="1">
      <c r="A20" s="23"/>
      <c r="B20" s="20"/>
      <c r="C20" s="20"/>
      <c r="D20" s="20"/>
      <c r="E20" s="20"/>
      <c r="F20" s="49"/>
      <c r="G20" s="49"/>
      <c r="H20" s="20"/>
    </row>
    <row r="21" spans="1:8" s="5" customFormat="1" ht="21" customHeight="1">
      <c r="A21" s="23"/>
      <c r="B21" s="17" t="s">
        <v>181</v>
      </c>
      <c r="C21" s="17"/>
      <c r="D21" s="20"/>
      <c r="E21" s="20"/>
      <c r="F21" s="28">
        <f>SUM(F5:F20)</f>
        <v>0</v>
      </c>
      <c r="G21" s="28">
        <f>SUM(G5:G20)</f>
        <v>0</v>
      </c>
      <c r="H21" s="20"/>
    </row>
    <row r="22" spans="1:8" s="7" customFormat="1" ht="14.25" customHeight="1">
      <c r="A22" s="29" t="str">
        <f>填表必读!A9&amp;填表必读!B9</f>
        <v>产权持有人填表人：刘竹</v>
      </c>
      <c r="D22" s="29" t="str">
        <f>填表必读!A13&amp;填表必读!B13</f>
        <v>评估人员：</v>
      </c>
      <c r="F22" s="50"/>
      <c r="G22" s="1150" t="str">
        <f>现金!G21</f>
        <v>北京卓信大华资产评估有限公司</v>
      </c>
      <c r="H22" s="1150"/>
    </row>
    <row r="23" spans="1:8" s="5" customFormat="1" ht="12.75">
      <c r="A23" s="29" t="str">
        <f>填表必读!A11&amp;填表必读!B11</f>
        <v>填表日期：2023年5月5日</v>
      </c>
      <c r="F23" s="50"/>
      <c r="G23" s="50"/>
    </row>
    <row r="24" spans="1:8" s="5" customFormat="1" ht="12.75">
      <c r="F24" s="50"/>
      <c r="G24" s="50"/>
    </row>
    <row r="25" spans="1:8" s="5" customFormat="1" ht="12.75">
      <c r="F25" s="50"/>
      <c r="G25" s="50"/>
    </row>
    <row r="26" spans="1:8" s="5" customFormat="1" ht="12.75">
      <c r="F26" s="50"/>
      <c r="G26" s="50"/>
    </row>
    <row r="27" spans="1:8" s="5" customFormat="1" ht="12.75">
      <c r="F27" s="50"/>
      <c r="G27" s="50"/>
    </row>
    <row r="28" spans="1:8" s="5" customFormat="1" ht="12.75">
      <c r="F28" s="50"/>
      <c r="G28" s="50"/>
    </row>
    <row r="29" spans="1:8" s="5" customFormat="1" ht="12.75">
      <c r="F29" s="50"/>
      <c r="G29" s="50"/>
    </row>
    <row r="30" spans="1:8" s="5" customFormat="1" ht="12.75">
      <c r="F30" s="50"/>
      <c r="G30" s="50"/>
    </row>
    <row r="31" spans="1:8" s="5" customFormat="1" ht="12.75">
      <c r="F31" s="50"/>
      <c r="G31" s="50"/>
    </row>
    <row r="32" spans="1:8" s="5" customFormat="1" ht="12.75">
      <c r="F32" s="50"/>
      <c r="G32" s="50"/>
    </row>
    <row r="33" spans="6:7" s="5" customFormat="1" ht="12.75">
      <c r="F33" s="50"/>
      <c r="G33" s="50"/>
    </row>
    <row r="34" spans="6:7" s="5" customFormat="1" ht="12.75">
      <c r="F34" s="50"/>
      <c r="G34" s="50"/>
    </row>
    <row r="35" spans="6:7" s="5" customFormat="1" ht="12.75">
      <c r="F35" s="50"/>
      <c r="G35" s="50"/>
    </row>
    <row r="36" spans="6:7" s="5" customFormat="1" ht="12.75">
      <c r="F36" s="50"/>
      <c r="G36" s="50"/>
    </row>
    <row r="37" spans="6:7" s="5" customFormat="1" ht="12.75">
      <c r="F37" s="50"/>
      <c r="G37" s="50"/>
    </row>
    <row r="38" spans="6:7" s="5" customFormat="1" ht="12.75">
      <c r="F38" s="50"/>
      <c r="G38" s="50"/>
    </row>
    <row r="39" spans="6:7" s="5" customFormat="1" ht="12.75">
      <c r="F39" s="50"/>
      <c r="G39" s="50"/>
    </row>
    <row r="40" spans="6:7" s="5" customFormat="1" ht="12.75">
      <c r="F40" s="50"/>
      <c r="G40" s="50"/>
    </row>
    <row r="41" spans="6:7" s="5" customFormat="1" ht="12.75">
      <c r="F41" s="50"/>
      <c r="G41" s="50"/>
    </row>
    <row r="42" spans="6:7" s="5" customFormat="1" ht="12.75">
      <c r="F42" s="50"/>
      <c r="G42" s="50"/>
    </row>
    <row r="43" spans="6:7" s="5" customFormat="1" ht="12.75">
      <c r="F43" s="50"/>
      <c r="G43" s="50"/>
    </row>
    <row r="44" spans="6:7" s="5" customFormat="1" ht="12.75">
      <c r="F44" s="50"/>
      <c r="G44" s="50"/>
    </row>
    <row r="45" spans="6:7" s="5" customFormat="1" ht="12.75">
      <c r="F45" s="50"/>
      <c r="G45" s="50"/>
    </row>
    <row r="46" spans="6:7" s="5" customFormat="1" ht="12.75">
      <c r="F46" s="50"/>
      <c r="G46" s="50"/>
    </row>
    <row r="47" spans="6:7" s="8" customFormat="1" ht="12.75">
      <c r="F47" s="51"/>
      <c r="G47" s="51"/>
    </row>
    <row r="48" spans="6:7" s="8" customFormat="1" ht="12.75">
      <c r="F48" s="51"/>
      <c r="G48" s="51"/>
    </row>
    <row r="49" spans="6:7" s="8" customFormat="1" ht="12.75">
      <c r="F49" s="51"/>
      <c r="G49" s="51"/>
    </row>
    <row r="50" spans="6:7" s="8" customFormat="1" ht="12.75">
      <c r="F50" s="51"/>
      <c r="G50" s="51"/>
    </row>
    <row r="51" spans="6:7" s="8" customFormat="1" ht="12.75">
      <c r="F51" s="51"/>
      <c r="G51" s="51"/>
    </row>
    <row r="52" spans="6:7" s="8" customFormat="1" ht="12.75">
      <c r="F52" s="51"/>
      <c r="G52" s="51"/>
    </row>
    <row r="53" spans="6:7" s="8" customFormat="1" ht="12.75">
      <c r="F53" s="51"/>
      <c r="G53" s="51"/>
    </row>
    <row r="54" spans="6:7" s="8" customFormat="1" ht="12.75">
      <c r="F54" s="51"/>
      <c r="G54" s="51"/>
    </row>
    <row r="55" spans="6:7" s="8" customFormat="1" ht="12.75">
      <c r="F55" s="51"/>
      <c r="G55" s="51"/>
    </row>
    <row r="56" spans="6:7" s="8" customFormat="1" ht="12.75">
      <c r="F56" s="51"/>
      <c r="G56" s="51"/>
    </row>
    <row r="57" spans="6:7" s="8" customFormat="1" ht="12.75">
      <c r="F57" s="51"/>
      <c r="G57" s="51"/>
    </row>
    <row r="58" spans="6:7" s="8" customFormat="1" ht="12.75">
      <c r="F58" s="51"/>
      <c r="G58" s="51"/>
    </row>
    <row r="59" spans="6:7" s="8" customFormat="1" ht="12.75">
      <c r="F59" s="51"/>
      <c r="G59" s="51"/>
    </row>
    <row r="60" spans="6:7" s="8" customFormat="1" ht="12.75">
      <c r="F60" s="51"/>
      <c r="G60" s="51"/>
    </row>
    <row r="61" spans="6:7" s="8" customFormat="1" ht="12.75">
      <c r="F61" s="51"/>
      <c r="G61" s="51"/>
    </row>
    <row r="62" spans="6:7" s="8" customFormat="1" ht="12.75">
      <c r="F62" s="51"/>
      <c r="G62" s="51"/>
    </row>
    <row r="63" spans="6:7" s="8" customFormat="1" ht="12.75">
      <c r="F63" s="51"/>
      <c r="G63" s="51"/>
    </row>
    <row r="64" spans="6:7" s="8" customFormat="1" ht="12.75">
      <c r="F64" s="51"/>
      <c r="G64" s="51"/>
    </row>
    <row r="65" spans="1:7" s="8" customFormat="1" ht="12.75">
      <c r="F65" s="51"/>
      <c r="G65" s="51"/>
    </row>
    <row r="66" spans="1:7" s="8" customFormat="1" ht="12.75">
      <c r="F66" s="51"/>
      <c r="G66" s="51"/>
    </row>
    <row r="67" spans="1:7" s="8" customFormat="1" ht="12.75">
      <c r="F67" s="51"/>
      <c r="G67" s="51"/>
    </row>
    <row r="68" spans="1:7" s="8" customFormat="1" ht="12.75">
      <c r="F68" s="51"/>
      <c r="G68" s="51"/>
    </row>
    <row r="69" spans="1:7" s="8" customFormat="1" ht="12.75">
      <c r="F69" s="51"/>
      <c r="G69" s="51"/>
    </row>
    <row r="70" spans="1:7" s="8" customFormat="1" ht="12.75">
      <c r="F70" s="51"/>
      <c r="G70" s="51"/>
    </row>
    <row r="71" spans="1:7" s="8" customFormat="1" ht="12.75">
      <c r="F71" s="51"/>
      <c r="G71" s="51"/>
    </row>
    <row r="72" spans="1:7" s="8" customFormat="1" ht="12.75">
      <c r="F72" s="51"/>
      <c r="G72" s="51"/>
    </row>
    <row r="73" spans="1:7" s="8" customFormat="1" ht="12.75">
      <c r="F73" s="51"/>
      <c r="G73" s="51"/>
    </row>
    <row r="74" spans="1:7" s="8" customFormat="1" ht="12.75">
      <c r="F74" s="51"/>
      <c r="G74" s="51"/>
    </row>
    <row r="75" spans="1:7" s="8" customFormat="1" ht="12.75">
      <c r="F75" s="51"/>
      <c r="G75" s="51"/>
    </row>
    <row r="76" spans="1:7" s="8" customFormat="1" ht="12.75">
      <c r="F76" s="51"/>
      <c r="G76" s="51"/>
    </row>
    <row r="77" spans="1:7" s="8" customFormat="1" ht="12.75">
      <c r="F77" s="51"/>
      <c r="G77" s="51"/>
    </row>
    <row r="78" spans="1:7">
      <c r="A78" s="8"/>
      <c r="B78" s="8"/>
      <c r="C78" s="8"/>
    </row>
    <row r="79" spans="1:7">
      <c r="A79" s="8"/>
      <c r="B79" s="8"/>
      <c r="C79" s="8"/>
    </row>
    <row r="80" spans="1:7">
      <c r="A80" s="8"/>
      <c r="B80" s="8"/>
      <c r="C80" s="8"/>
    </row>
    <row r="81" spans="1:3">
      <c r="A81" s="8"/>
      <c r="B81" s="8"/>
      <c r="C81" s="8"/>
    </row>
    <row r="82" spans="1:3">
      <c r="A82" s="8"/>
      <c r="B82" s="8"/>
      <c r="C82" s="8"/>
    </row>
    <row r="83" spans="1:3">
      <c r="A83" s="8"/>
      <c r="B83" s="8"/>
      <c r="C83" s="8"/>
    </row>
    <row r="84" spans="1:3">
      <c r="A84" s="8"/>
      <c r="B84" s="8"/>
      <c r="C84" s="8"/>
    </row>
    <row r="85" spans="1:3">
      <c r="A85" s="8"/>
      <c r="B85" s="8"/>
      <c r="C85" s="8"/>
    </row>
    <row r="86" spans="1:3">
      <c r="A86" s="8"/>
      <c r="B86" s="8"/>
      <c r="C86" s="8"/>
    </row>
    <row r="87" spans="1:3">
      <c r="A87" s="8"/>
      <c r="B87" s="8"/>
      <c r="C87" s="8"/>
    </row>
    <row r="88" spans="1:3">
      <c r="A88" s="8"/>
      <c r="B88" s="8"/>
      <c r="C88" s="8"/>
    </row>
    <row r="89" spans="1:3">
      <c r="A89" s="8"/>
      <c r="B89" s="8"/>
      <c r="C89" s="8"/>
    </row>
    <row r="90" spans="1:3">
      <c r="A90" s="8"/>
      <c r="B90" s="8"/>
      <c r="C90" s="8"/>
    </row>
    <row r="91" spans="1:3">
      <c r="A91" s="8"/>
      <c r="B91" s="8"/>
      <c r="C91" s="8"/>
    </row>
    <row r="92" spans="1:3">
      <c r="A92" s="8"/>
      <c r="B92" s="8"/>
      <c r="C92" s="8"/>
    </row>
    <row r="93" spans="1:3">
      <c r="A93" s="8"/>
      <c r="B93" s="8"/>
      <c r="C93" s="8"/>
    </row>
    <row r="94" spans="1:3">
      <c r="A94" s="8"/>
      <c r="B94" s="8"/>
      <c r="C94" s="8"/>
    </row>
    <row r="95" spans="1:3">
      <c r="A95" s="8"/>
      <c r="B95" s="8"/>
      <c r="C95" s="8"/>
    </row>
    <row r="96" spans="1:3">
      <c r="A96" s="8"/>
      <c r="B96" s="8"/>
      <c r="C96" s="8"/>
    </row>
    <row r="97" spans="1:3">
      <c r="A97" s="8"/>
      <c r="B97" s="8"/>
      <c r="C97" s="8"/>
    </row>
    <row r="98" spans="1:3">
      <c r="A98" s="8"/>
      <c r="B98" s="8"/>
      <c r="C98" s="8"/>
    </row>
    <row r="99" spans="1:3">
      <c r="A99" s="8"/>
      <c r="B99" s="8"/>
      <c r="C99" s="8"/>
    </row>
    <row r="100" spans="1:3">
      <c r="A100" s="8"/>
      <c r="B100" s="8"/>
      <c r="C100" s="8"/>
    </row>
    <row r="101" spans="1:3">
      <c r="A101" s="8"/>
      <c r="B101" s="8"/>
      <c r="C101" s="8"/>
    </row>
    <row r="102" spans="1:3">
      <c r="A102" s="8"/>
      <c r="B102" s="8"/>
      <c r="C102" s="8"/>
    </row>
    <row r="103" spans="1:3">
      <c r="A103" s="8"/>
      <c r="B103" s="8"/>
      <c r="C103" s="8"/>
    </row>
    <row r="104" spans="1:3">
      <c r="A104" s="8"/>
      <c r="B104" s="8"/>
      <c r="C104" s="8"/>
    </row>
    <row r="105" spans="1:3">
      <c r="A105" s="8"/>
      <c r="B105" s="8"/>
      <c r="C105" s="8"/>
    </row>
    <row r="106" spans="1:3">
      <c r="A106" s="8"/>
      <c r="B106" s="8"/>
      <c r="C106" s="8"/>
    </row>
    <row r="107" spans="1:3">
      <c r="A107" s="8"/>
      <c r="B107" s="8"/>
      <c r="C107" s="8"/>
    </row>
    <row r="108" spans="1:3">
      <c r="A108" s="8"/>
      <c r="B108" s="8"/>
      <c r="C108" s="8"/>
    </row>
    <row r="109" spans="1:3">
      <c r="A109" s="8"/>
      <c r="B109" s="8"/>
      <c r="C109" s="8"/>
    </row>
    <row r="110" spans="1:3">
      <c r="A110" s="8"/>
      <c r="B110" s="8"/>
      <c r="C110" s="8"/>
    </row>
    <row r="111" spans="1:3">
      <c r="A111" s="8"/>
      <c r="B111" s="8"/>
      <c r="C111" s="8"/>
    </row>
    <row r="112" spans="1:3">
      <c r="A112" s="8"/>
      <c r="B112" s="8"/>
      <c r="C112" s="8"/>
    </row>
    <row r="113" spans="1:3">
      <c r="A113" s="8"/>
      <c r="B113" s="8"/>
      <c r="C113" s="8"/>
    </row>
    <row r="114" spans="1:3">
      <c r="A114" s="8"/>
      <c r="B114" s="8"/>
      <c r="C114" s="8"/>
    </row>
    <row r="115" spans="1:3">
      <c r="A115" s="8"/>
      <c r="B115" s="8"/>
      <c r="C115" s="8"/>
    </row>
    <row r="116" spans="1:3">
      <c r="A116" s="8"/>
      <c r="B116" s="8"/>
      <c r="C116" s="8"/>
    </row>
    <row r="117" spans="1:3">
      <c r="A117" s="8"/>
      <c r="B117" s="8"/>
      <c r="C117" s="8"/>
    </row>
    <row r="118" spans="1:3">
      <c r="A118" s="8"/>
      <c r="B118" s="8"/>
      <c r="C118" s="8"/>
    </row>
    <row r="119" spans="1:3">
      <c r="A119" s="8"/>
      <c r="B119" s="8"/>
      <c r="C119" s="8"/>
    </row>
    <row r="120" spans="1:3">
      <c r="A120" s="8"/>
      <c r="B120" s="8"/>
      <c r="C120" s="8"/>
    </row>
    <row r="121" spans="1:3">
      <c r="A121" s="8"/>
      <c r="B121" s="8"/>
      <c r="C121" s="8"/>
    </row>
    <row r="122" spans="1:3">
      <c r="A122" s="8"/>
      <c r="B122" s="8"/>
      <c r="C122" s="8"/>
    </row>
    <row r="123" spans="1:3">
      <c r="A123" s="8"/>
      <c r="B123" s="8"/>
      <c r="C123" s="8"/>
    </row>
    <row r="124" spans="1:3">
      <c r="A124" s="8"/>
      <c r="B124" s="8"/>
      <c r="C124" s="8"/>
    </row>
    <row r="125" spans="1:3">
      <c r="A125" s="8"/>
      <c r="B125" s="8"/>
      <c r="C125" s="8"/>
    </row>
    <row r="126" spans="1:3">
      <c r="A126" s="8"/>
      <c r="B126" s="8"/>
      <c r="C126" s="8"/>
    </row>
    <row r="127" spans="1:3">
      <c r="A127" s="8"/>
      <c r="B127" s="8"/>
      <c r="C127" s="8"/>
    </row>
    <row r="128" spans="1:3">
      <c r="A128" s="8"/>
      <c r="B128" s="8"/>
      <c r="C128" s="8"/>
    </row>
    <row r="129" spans="1:3">
      <c r="A129" s="8"/>
      <c r="B129" s="8"/>
      <c r="C129" s="8"/>
    </row>
    <row r="130" spans="1:3">
      <c r="A130" s="8"/>
      <c r="B130" s="8"/>
      <c r="C130" s="8"/>
    </row>
    <row r="131" spans="1:3">
      <c r="A131" s="8"/>
      <c r="B131" s="8"/>
      <c r="C131" s="8"/>
    </row>
    <row r="132" spans="1:3">
      <c r="A132" s="8"/>
      <c r="B132" s="8"/>
      <c r="C132" s="8"/>
    </row>
    <row r="133" spans="1:3">
      <c r="A133" s="8"/>
      <c r="B133" s="8"/>
      <c r="C133" s="8"/>
    </row>
    <row r="134" spans="1:3">
      <c r="A134" s="8"/>
      <c r="B134" s="8"/>
      <c r="C134" s="8"/>
    </row>
    <row r="135" spans="1:3">
      <c r="A135" s="8"/>
      <c r="B135" s="8"/>
      <c r="C135" s="8"/>
    </row>
    <row r="136" spans="1:3">
      <c r="A136" s="8"/>
      <c r="B136" s="8"/>
      <c r="C136" s="8"/>
    </row>
    <row r="137" spans="1:3">
      <c r="A137" s="8"/>
      <c r="B137" s="8"/>
      <c r="C137" s="8"/>
    </row>
    <row r="138" spans="1:3">
      <c r="A138" s="8"/>
      <c r="B138" s="8"/>
      <c r="C138" s="8"/>
    </row>
    <row r="139" spans="1:3">
      <c r="A139" s="8"/>
      <c r="B139" s="8"/>
      <c r="C139" s="8"/>
    </row>
    <row r="140" spans="1:3">
      <c r="A140" s="8"/>
      <c r="B140" s="8"/>
      <c r="C140" s="8"/>
    </row>
    <row r="141" spans="1:3">
      <c r="A141" s="8"/>
      <c r="B141" s="8"/>
      <c r="C141" s="8"/>
    </row>
    <row r="142" spans="1:3">
      <c r="A142" s="8"/>
      <c r="B142" s="8"/>
      <c r="C142" s="8"/>
    </row>
    <row r="143" spans="1:3">
      <c r="A143" s="8"/>
      <c r="B143" s="8"/>
      <c r="C143" s="8"/>
    </row>
    <row r="144" spans="1:3">
      <c r="A144" s="8"/>
      <c r="B144" s="8"/>
      <c r="C144" s="8"/>
    </row>
    <row r="145" spans="1:3">
      <c r="A145" s="8"/>
      <c r="B145" s="8"/>
      <c r="C145" s="8"/>
    </row>
    <row r="146" spans="1:3">
      <c r="A146" s="8"/>
      <c r="B146" s="8"/>
      <c r="C146" s="8"/>
    </row>
  </sheetData>
  <mergeCells count="1">
    <mergeCell ref="G22:H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T146"/>
  <sheetViews>
    <sheetView workbookViewId="0">
      <selection activeCell="E23" sqref="E23"/>
    </sheetView>
  </sheetViews>
  <sheetFormatPr defaultColWidth="8.75" defaultRowHeight="15.75"/>
  <cols>
    <col min="1" max="1" width="7" style="9" customWidth="1"/>
    <col min="2" max="2" width="23.75" style="9" customWidth="1"/>
    <col min="3" max="3" width="18.25" style="9" customWidth="1"/>
    <col min="4" max="4" width="16.75" style="9" customWidth="1"/>
    <col min="5" max="6" width="17.75" style="9" customWidth="1"/>
    <col min="7" max="7" width="15.875" style="9" customWidth="1"/>
    <col min="8" max="8" width="14.5" style="9" customWidth="1"/>
    <col min="9" max="16384" width="8.75" style="9"/>
  </cols>
  <sheetData>
    <row r="1" spans="1:20" s="1" customFormat="1" ht="30" customHeight="1">
      <c r="C1" s="38" t="s">
        <v>1309</v>
      </c>
      <c r="F1" s="12"/>
      <c r="G1" s="11" t="s">
        <v>1310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G2" s="13"/>
      <c r="H2" s="9"/>
      <c r="I2" s="31"/>
      <c r="J2" s="31"/>
      <c r="K2" s="31"/>
      <c r="L2" s="31"/>
    </row>
    <row r="3" spans="1:20" s="3" customFormat="1" ht="21" customHeight="1">
      <c r="A3" s="3" t="str">
        <f>分类汇总表!A3</f>
        <v>产权持有人名称：毕节赛德水泥有限公司</v>
      </c>
      <c r="D3" s="39" t="str">
        <f>分类汇总表!D3</f>
        <v xml:space="preserve">          评估基准日：2022年12月31日</v>
      </c>
      <c r="E3" s="39"/>
      <c r="G3" s="15" t="s">
        <v>184</v>
      </c>
      <c r="H3" s="16"/>
    </row>
    <row r="4" spans="1:20" s="4" customFormat="1" ht="21" customHeight="1">
      <c r="A4" s="17" t="s">
        <v>88</v>
      </c>
      <c r="B4" s="17" t="s">
        <v>249</v>
      </c>
      <c r="C4" s="17" t="s">
        <v>262</v>
      </c>
      <c r="D4" s="17" t="s">
        <v>479</v>
      </c>
      <c r="E4" s="18" t="s">
        <v>189</v>
      </c>
      <c r="F4" s="17" t="s">
        <v>25</v>
      </c>
      <c r="G4" s="17" t="s">
        <v>160</v>
      </c>
    </row>
    <row r="5" spans="1:20" s="5" customFormat="1" ht="21" customHeight="1">
      <c r="A5" s="19">
        <f>ROW()-4</f>
        <v>1</v>
      </c>
      <c r="B5" s="20"/>
      <c r="C5" s="21"/>
      <c r="D5" s="20"/>
      <c r="E5" s="22"/>
      <c r="F5" s="22"/>
      <c r="G5" s="20"/>
    </row>
    <row r="6" spans="1:20" s="5" customFormat="1" ht="21" customHeight="1">
      <c r="A6" s="23"/>
      <c r="B6" s="20"/>
      <c r="C6" s="24"/>
      <c r="D6" s="20"/>
      <c r="E6" s="22"/>
      <c r="F6" s="22"/>
      <c r="G6" s="20"/>
    </row>
    <row r="7" spans="1:20" s="5" customFormat="1" ht="21" customHeight="1">
      <c r="A7" s="23"/>
      <c r="B7" s="20"/>
      <c r="C7" s="25"/>
      <c r="D7" s="20"/>
      <c r="E7" s="22"/>
      <c r="F7" s="22"/>
      <c r="G7" s="20"/>
    </row>
    <row r="8" spans="1:20" s="5" customFormat="1" ht="21" customHeight="1">
      <c r="A8" s="23"/>
      <c r="B8" s="20"/>
      <c r="C8" s="25"/>
      <c r="D8" s="20"/>
      <c r="E8" s="22"/>
      <c r="F8" s="22"/>
      <c r="G8" s="20"/>
    </row>
    <row r="9" spans="1:20" s="5" customFormat="1" ht="21" customHeight="1">
      <c r="A9" s="23"/>
      <c r="B9" s="20"/>
      <c r="C9" s="25"/>
      <c r="D9" s="20"/>
      <c r="E9" s="22"/>
      <c r="F9" s="22"/>
      <c r="G9" s="20"/>
    </row>
    <row r="10" spans="1:20" s="5" customFormat="1" ht="21" customHeight="1">
      <c r="A10" s="23"/>
      <c r="B10" s="20"/>
      <c r="C10" s="25"/>
      <c r="D10" s="20"/>
      <c r="E10" s="22"/>
      <c r="F10" s="22"/>
      <c r="G10" s="20"/>
    </row>
    <row r="11" spans="1:20" s="5" customFormat="1" ht="21" customHeight="1">
      <c r="A11" s="23"/>
      <c r="B11" s="20"/>
      <c r="C11" s="25"/>
      <c r="D11" s="20"/>
      <c r="E11" s="22"/>
      <c r="F11" s="22"/>
      <c r="G11" s="20"/>
    </row>
    <row r="12" spans="1:20" s="5" customFormat="1" ht="21" customHeight="1">
      <c r="A12" s="23"/>
      <c r="B12" s="20"/>
      <c r="C12" s="25"/>
      <c r="D12" s="20"/>
      <c r="E12" s="22"/>
      <c r="F12" s="22"/>
      <c r="G12" s="20"/>
    </row>
    <row r="13" spans="1:20" s="5" customFormat="1" ht="21" customHeight="1">
      <c r="A13" s="23"/>
      <c r="B13" s="20"/>
      <c r="C13" s="25"/>
      <c r="D13" s="20"/>
      <c r="E13" s="22"/>
      <c r="F13" s="22"/>
      <c r="G13" s="20"/>
    </row>
    <row r="14" spans="1:20" s="5" customFormat="1" ht="21" customHeight="1">
      <c r="A14" s="23"/>
      <c r="B14" s="20"/>
      <c r="C14" s="25"/>
      <c r="D14" s="20"/>
      <c r="E14" s="22"/>
      <c r="F14" s="22"/>
      <c r="G14" s="20"/>
    </row>
    <row r="15" spans="1:20" s="5" customFormat="1" ht="21" customHeight="1">
      <c r="A15" s="23"/>
      <c r="B15" s="20"/>
      <c r="C15" s="25"/>
      <c r="D15" s="20"/>
      <c r="E15" s="22"/>
      <c r="F15" s="22"/>
      <c r="G15" s="20"/>
    </row>
    <row r="16" spans="1:20" s="5" customFormat="1" ht="21" customHeight="1">
      <c r="A16" s="23"/>
      <c r="B16" s="20"/>
      <c r="C16" s="25"/>
      <c r="D16" s="20"/>
      <c r="E16" s="22"/>
      <c r="F16" s="22"/>
      <c r="G16" s="20"/>
    </row>
    <row r="17" spans="1:7" s="5" customFormat="1" ht="21" customHeight="1">
      <c r="A17" s="23"/>
      <c r="B17" s="20"/>
      <c r="C17" s="25"/>
      <c r="D17" s="20"/>
      <c r="E17" s="22"/>
      <c r="F17" s="22"/>
      <c r="G17" s="20"/>
    </row>
    <row r="18" spans="1:7" s="5" customFormat="1" ht="21" customHeight="1">
      <c r="A18" s="23"/>
      <c r="B18" s="20"/>
      <c r="C18" s="25"/>
      <c r="D18" s="20"/>
      <c r="E18" s="22"/>
      <c r="F18" s="22"/>
      <c r="G18" s="20"/>
    </row>
    <row r="19" spans="1:7" s="5" customFormat="1" ht="21" customHeight="1">
      <c r="A19" s="23"/>
      <c r="B19" s="20"/>
      <c r="C19" s="25"/>
      <c r="D19" s="20"/>
      <c r="E19" s="22"/>
      <c r="F19" s="22"/>
      <c r="G19" s="20"/>
    </row>
    <row r="20" spans="1:7" s="5" customFormat="1" ht="21" customHeight="1">
      <c r="A20" s="23"/>
      <c r="B20" s="20"/>
      <c r="C20" s="25"/>
      <c r="D20" s="20"/>
      <c r="E20" s="22"/>
      <c r="F20" s="22"/>
      <c r="G20" s="20"/>
    </row>
    <row r="21" spans="1:7" s="6" customFormat="1" ht="21" customHeight="1">
      <c r="A21" s="26"/>
      <c r="B21" s="17" t="s">
        <v>181</v>
      </c>
      <c r="C21" s="17"/>
      <c r="D21" s="27"/>
      <c r="E21" s="28">
        <f>SUM(E5:E20)</f>
        <v>0</v>
      </c>
      <c r="F21" s="28">
        <f>SUM(F5:F20)</f>
        <v>0</v>
      </c>
      <c r="G21" s="27"/>
    </row>
    <row r="22" spans="1:7" s="7" customFormat="1" ht="14.25" customHeight="1">
      <c r="A22" s="29" t="str">
        <f>填表必读!A9&amp;填表必读!B9</f>
        <v>产权持有人填表人：刘竹</v>
      </c>
      <c r="D22" s="29" t="str">
        <f>填表必读!A13&amp;填表必读!B13</f>
        <v>评估人员：</v>
      </c>
      <c r="F22" s="1043" t="str">
        <f>现金!G21</f>
        <v>北京卓信大华资产评估有限公司</v>
      </c>
      <c r="G22" s="1043"/>
    </row>
    <row r="23" spans="1:7" s="5" customFormat="1" ht="12.75">
      <c r="A23" s="29" t="str">
        <f>填表必读!A11&amp;填表必读!B11</f>
        <v>填表日期：2023年5月5日</v>
      </c>
    </row>
    <row r="24" spans="1:7" s="5" customFormat="1" ht="12.75"/>
    <row r="25" spans="1:7" s="5" customFormat="1" ht="12.75"/>
    <row r="26" spans="1:7" s="5" customFormat="1" ht="12.75"/>
    <row r="27" spans="1:7" s="5" customFormat="1" ht="12.75"/>
    <row r="28" spans="1:7" s="5" customFormat="1" ht="12.75"/>
    <row r="29" spans="1:7" s="5" customFormat="1" ht="12.75"/>
    <row r="30" spans="1:7" s="5" customFormat="1" ht="12.75"/>
    <row r="31" spans="1:7" s="5" customFormat="1" ht="12.75"/>
    <row r="32" spans="1:7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8" customFormat="1" ht="12.75"/>
    <row r="48" s="8" customFormat="1" ht="12.75"/>
    <row r="49" s="8" customFormat="1" ht="12.75"/>
    <row r="50" s="8" customFormat="1" ht="12.75"/>
    <row r="51" s="8" customFormat="1" ht="12.75"/>
    <row r="52" s="8" customFormat="1" ht="12.75"/>
    <row r="53" s="8" customFormat="1" ht="12.75"/>
    <row r="54" s="8" customFormat="1" ht="12.75"/>
    <row r="55" s="8" customFormat="1" ht="12.75"/>
    <row r="56" s="8" customFormat="1" ht="12.75"/>
    <row r="57" s="8" customFormat="1" ht="12.75"/>
    <row r="58" s="8" customFormat="1" ht="12.75"/>
    <row r="59" s="8" customFormat="1" ht="12.75"/>
    <row r="60" s="8" customFormat="1" ht="12.75"/>
    <row r="61" s="8" customFormat="1" ht="12.75"/>
    <row r="62" s="8" customFormat="1" ht="12.75"/>
    <row r="63" s="8" customFormat="1" ht="12.75"/>
    <row r="64" s="8" customFormat="1" ht="12.75"/>
    <row r="65" spans="1:2" s="8" customFormat="1" ht="12.75"/>
    <row r="66" spans="1:2" s="8" customFormat="1" ht="12.75"/>
    <row r="67" spans="1:2" s="8" customFormat="1" ht="12.75"/>
    <row r="68" spans="1:2" s="8" customFormat="1" ht="12.75"/>
    <row r="69" spans="1:2" s="8" customFormat="1" ht="12.75"/>
    <row r="70" spans="1:2" s="8" customFormat="1" ht="12.75"/>
    <row r="71" spans="1:2" s="8" customFormat="1" ht="12.75"/>
    <row r="72" spans="1:2" s="8" customFormat="1" ht="12.75"/>
    <row r="73" spans="1:2" s="8" customFormat="1" ht="12.75"/>
    <row r="74" spans="1:2" s="8" customFormat="1" ht="12.75"/>
    <row r="75" spans="1:2" s="8" customFormat="1" ht="12.75"/>
    <row r="76" spans="1:2" s="8" customFormat="1" ht="12.75"/>
    <row r="77" spans="1:2" s="8" customFormat="1" ht="12.75"/>
    <row r="78" spans="1:2">
      <c r="A78" s="8"/>
      <c r="B78" s="8"/>
    </row>
    <row r="79" spans="1:2">
      <c r="A79" s="8"/>
      <c r="B79" s="8"/>
    </row>
    <row r="80" spans="1:2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</sheetData>
  <mergeCells count="1">
    <mergeCell ref="F22:G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T146"/>
  <sheetViews>
    <sheetView workbookViewId="0">
      <selection activeCell="E23" sqref="E23"/>
    </sheetView>
  </sheetViews>
  <sheetFormatPr defaultColWidth="8.75" defaultRowHeight="15.75"/>
  <cols>
    <col min="1" max="1" width="7.75" style="9" customWidth="1"/>
    <col min="2" max="2" width="27.125" style="9" customWidth="1"/>
    <col min="3" max="3" width="22.375" style="9" customWidth="1"/>
    <col min="4" max="4" width="23.25" style="9" customWidth="1"/>
    <col min="5" max="5" width="22.125" style="9" customWidth="1"/>
    <col min="6" max="6" width="18.25" style="9" customWidth="1"/>
    <col min="7" max="7" width="14.25" style="9" customWidth="1"/>
    <col min="8" max="8" width="14.5" style="9" customWidth="1"/>
    <col min="9" max="16384" width="8.75" style="9"/>
  </cols>
  <sheetData>
    <row r="1" spans="1:20" s="1" customFormat="1" ht="30" customHeight="1">
      <c r="B1" s="1149" t="s">
        <v>1311</v>
      </c>
      <c r="C1" s="1149"/>
      <c r="D1" s="1149"/>
      <c r="E1" s="1149"/>
      <c r="F1" s="11" t="s">
        <v>1312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F2" s="13"/>
      <c r="G2" s="9"/>
      <c r="I2" s="31"/>
      <c r="J2" s="31"/>
      <c r="K2" s="31"/>
      <c r="L2" s="31"/>
    </row>
    <row r="3" spans="1:20" s="3" customFormat="1" ht="21" customHeight="1">
      <c r="A3" s="3" t="str">
        <f>非流动负债汇总!A3</f>
        <v>产权持有人名称：毕节赛德水泥有限公司</v>
      </c>
      <c r="D3" s="32" t="str">
        <f>非流动负债汇总!D3</f>
        <v xml:space="preserve">                               评估基准日：2022年12月31日</v>
      </c>
      <c r="F3" s="15" t="s">
        <v>184</v>
      </c>
      <c r="G3" s="16"/>
    </row>
    <row r="4" spans="1:20" s="4" customFormat="1" ht="21" customHeight="1">
      <c r="A4" s="17" t="s">
        <v>88</v>
      </c>
      <c r="B4" s="17" t="s">
        <v>1313</v>
      </c>
      <c r="C4" s="17" t="s">
        <v>262</v>
      </c>
      <c r="D4" s="18" t="s">
        <v>189</v>
      </c>
      <c r="E4" s="17" t="s">
        <v>25</v>
      </c>
      <c r="F4" s="17" t="s">
        <v>160</v>
      </c>
    </row>
    <row r="5" spans="1:20" s="4" customFormat="1" ht="21" customHeight="1">
      <c r="A5" s="19">
        <f>ROW()-4</f>
        <v>1</v>
      </c>
      <c r="B5" s="25"/>
      <c r="C5" s="33"/>
      <c r="D5" s="34"/>
      <c r="E5" s="34"/>
      <c r="F5" s="35"/>
    </row>
    <row r="6" spans="1:20" s="4" customFormat="1" ht="21" customHeight="1">
      <c r="A6" s="26"/>
      <c r="B6" s="35"/>
      <c r="C6" s="25"/>
      <c r="D6" s="34"/>
      <c r="E6" s="34"/>
      <c r="F6" s="35"/>
    </row>
    <row r="7" spans="1:20" s="4" customFormat="1" ht="21" customHeight="1">
      <c r="A7" s="26"/>
      <c r="B7" s="35"/>
      <c r="C7" s="25"/>
      <c r="D7" s="34"/>
      <c r="E7" s="34"/>
      <c r="F7" s="35"/>
    </row>
    <row r="8" spans="1:20" s="4" customFormat="1" ht="21" customHeight="1">
      <c r="A8" s="26"/>
      <c r="B8" s="35"/>
      <c r="C8" s="25"/>
      <c r="D8" s="34"/>
      <c r="E8" s="34"/>
      <c r="F8" s="35"/>
    </row>
    <row r="9" spans="1:20" s="5" customFormat="1" ht="21" customHeight="1">
      <c r="A9" s="36"/>
      <c r="B9" s="35"/>
      <c r="C9" s="20"/>
      <c r="D9" s="34"/>
      <c r="E9" s="34"/>
      <c r="F9" s="35"/>
    </row>
    <row r="10" spans="1:20" s="5" customFormat="1" ht="21" customHeight="1">
      <c r="A10" s="36"/>
      <c r="B10" s="35"/>
      <c r="C10" s="20"/>
      <c r="D10" s="34"/>
      <c r="E10" s="34"/>
      <c r="F10" s="35"/>
    </row>
    <row r="11" spans="1:20" s="5" customFormat="1" ht="21" customHeight="1">
      <c r="A11" s="36"/>
      <c r="B11" s="35"/>
      <c r="C11" s="20"/>
      <c r="D11" s="34"/>
      <c r="E11" s="34"/>
      <c r="F11" s="35"/>
    </row>
    <row r="12" spans="1:20" s="5" customFormat="1" ht="21" customHeight="1">
      <c r="A12" s="36"/>
      <c r="B12" s="35"/>
      <c r="C12" s="20"/>
      <c r="D12" s="34"/>
      <c r="E12" s="34"/>
      <c r="F12" s="35"/>
    </row>
    <row r="13" spans="1:20" s="5" customFormat="1" ht="21" customHeight="1">
      <c r="A13" s="36"/>
      <c r="B13" s="35"/>
      <c r="C13" s="20"/>
      <c r="D13" s="34"/>
      <c r="E13" s="34"/>
      <c r="F13" s="35"/>
    </row>
    <row r="14" spans="1:20" s="5" customFormat="1" ht="21" customHeight="1">
      <c r="A14" s="36"/>
      <c r="B14" s="35"/>
      <c r="C14" s="20"/>
      <c r="D14" s="34"/>
      <c r="E14" s="34"/>
      <c r="F14" s="35"/>
    </row>
    <row r="15" spans="1:20" s="5" customFormat="1" ht="21" customHeight="1">
      <c r="A15" s="36"/>
      <c r="B15" s="35"/>
      <c r="C15" s="20"/>
      <c r="D15" s="34"/>
      <c r="E15" s="34"/>
      <c r="F15" s="35"/>
    </row>
    <row r="16" spans="1:20" s="5" customFormat="1" ht="21" customHeight="1">
      <c r="A16" s="36"/>
      <c r="B16" s="35"/>
      <c r="C16" s="20"/>
      <c r="D16" s="34"/>
      <c r="E16" s="34"/>
      <c r="F16" s="35"/>
    </row>
    <row r="17" spans="1:6" s="5" customFormat="1" ht="21" customHeight="1">
      <c r="A17" s="36"/>
      <c r="B17" s="35"/>
      <c r="C17" s="20"/>
      <c r="D17" s="34"/>
      <c r="E17" s="34"/>
      <c r="F17" s="35"/>
    </row>
    <row r="18" spans="1:6" s="5" customFormat="1" ht="21" customHeight="1">
      <c r="A18" s="36"/>
      <c r="B18" s="35"/>
      <c r="C18" s="20"/>
      <c r="D18" s="34"/>
      <c r="E18" s="34"/>
      <c r="F18" s="35"/>
    </row>
    <row r="19" spans="1:6" s="5" customFormat="1" ht="21" customHeight="1">
      <c r="A19" s="36"/>
      <c r="B19" s="35"/>
      <c r="C19" s="20"/>
      <c r="D19" s="34"/>
      <c r="E19" s="34"/>
      <c r="F19" s="35"/>
    </row>
    <row r="20" spans="1:6" s="5" customFormat="1" ht="21" customHeight="1">
      <c r="A20" s="36"/>
      <c r="B20" s="35"/>
      <c r="C20" s="20"/>
      <c r="D20" s="34"/>
      <c r="E20" s="34"/>
      <c r="F20" s="35"/>
    </row>
    <row r="21" spans="1:6" s="6" customFormat="1" ht="21" customHeight="1">
      <c r="A21" s="37"/>
      <c r="B21" s="17" t="s">
        <v>1090</v>
      </c>
      <c r="C21" s="27"/>
      <c r="D21" s="28">
        <f>SUM(D5:D20)</f>
        <v>0</v>
      </c>
      <c r="E21" s="28">
        <f>SUM(E5:E20)</f>
        <v>0</v>
      </c>
      <c r="F21" s="35"/>
    </row>
    <row r="22" spans="1:6" s="7" customFormat="1" ht="14.25" customHeight="1">
      <c r="A22" s="29" t="str">
        <f>填表必读!A9&amp;填表必读!B9</f>
        <v>产权持有人填表人：刘竹</v>
      </c>
      <c r="C22" s="29" t="str">
        <f>填表必读!A13&amp;填表必读!B13</f>
        <v>评估人员：</v>
      </c>
      <c r="D22" s="5"/>
      <c r="E22" s="1043" t="str">
        <f>现金!G21</f>
        <v>北京卓信大华资产评估有限公司</v>
      </c>
      <c r="F22" s="1043"/>
    </row>
    <row r="23" spans="1:6" s="5" customFormat="1" ht="12.75">
      <c r="A23" s="29" t="str">
        <f>填表必读!A11&amp;填表必读!B11</f>
        <v>填表日期：2023年5月5日</v>
      </c>
    </row>
    <row r="24" spans="1:6" s="5" customFormat="1" ht="12.75"/>
    <row r="25" spans="1:6" s="5" customFormat="1" ht="12.75"/>
    <row r="26" spans="1:6" s="5" customFormat="1" ht="12.75"/>
    <row r="27" spans="1:6" s="5" customFormat="1" ht="12.75"/>
    <row r="28" spans="1:6" s="5" customFormat="1" ht="12.75"/>
    <row r="29" spans="1:6" s="5" customFormat="1" ht="12.75"/>
    <row r="30" spans="1:6" s="5" customFormat="1" ht="12.75"/>
    <row r="31" spans="1:6" s="5" customFormat="1" ht="12.75"/>
    <row r="32" spans="1:6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8" customFormat="1" ht="12.75"/>
    <row r="48" s="8" customFormat="1" ht="12.75"/>
    <row r="49" s="8" customFormat="1" ht="12.75"/>
    <row r="50" s="8" customFormat="1" ht="12.75"/>
    <row r="51" s="8" customFormat="1" ht="12.75"/>
    <row r="52" s="8" customFormat="1" ht="12.75"/>
    <row r="53" s="8" customFormat="1" ht="12.75"/>
    <row r="54" s="8" customFormat="1" ht="12.75"/>
    <row r="55" s="8" customFormat="1" ht="12.75"/>
    <row r="56" s="8" customFormat="1" ht="12.75"/>
    <row r="57" s="8" customFormat="1" ht="12.75"/>
    <row r="58" s="8" customFormat="1" ht="12.75"/>
    <row r="59" s="8" customFormat="1" ht="12.75"/>
    <row r="60" s="8" customFormat="1" ht="12.75"/>
    <row r="61" s="8" customFormat="1" ht="12.75"/>
    <row r="62" s="8" customFormat="1" ht="12.75"/>
    <row r="63" s="8" customFormat="1" ht="12.75"/>
    <row r="64" s="8" customFormat="1" ht="12.75"/>
    <row r="65" spans="1:2" s="8" customFormat="1" ht="12.75"/>
    <row r="66" spans="1:2" s="8" customFormat="1" ht="12.75"/>
    <row r="67" spans="1:2" s="8" customFormat="1" ht="12.75"/>
    <row r="68" spans="1:2" s="8" customFormat="1" ht="12.75"/>
    <row r="69" spans="1:2" s="8" customFormat="1" ht="12.75"/>
    <row r="70" spans="1:2" s="8" customFormat="1" ht="12.75"/>
    <row r="71" spans="1:2" s="8" customFormat="1" ht="12.75"/>
    <row r="72" spans="1:2" s="8" customFormat="1" ht="12.75"/>
    <row r="73" spans="1:2" s="8" customFormat="1" ht="12.75"/>
    <row r="74" spans="1:2" s="8" customFormat="1" ht="12.75"/>
    <row r="75" spans="1:2" s="8" customFormat="1" ht="12.75"/>
    <row r="76" spans="1:2" s="8" customFormat="1" ht="12.75"/>
    <row r="77" spans="1:2" s="8" customFormat="1" ht="12.75"/>
    <row r="78" spans="1:2">
      <c r="A78" s="8"/>
      <c r="B78" s="8"/>
    </row>
    <row r="79" spans="1:2">
      <c r="A79" s="8"/>
      <c r="B79" s="8"/>
    </row>
    <row r="80" spans="1:2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</sheetData>
  <mergeCells count="2">
    <mergeCell ref="B1:E1"/>
    <mergeCell ref="E22:F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T146"/>
  <sheetViews>
    <sheetView workbookViewId="0">
      <selection activeCell="E23" sqref="E23"/>
    </sheetView>
  </sheetViews>
  <sheetFormatPr defaultColWidth="8.75" defaultRowHeight="15.75"/>
  <cols>
    <col min="1" max="1" width="8.5" style="9" customWidth="1"/>
    <col min="2" max="2" width="24" style="9" customWidth="1"/>
    <col min="3" max="3" width="16.25" style="9" customWidth="1"/>
    <col min="4" max="4" width="16.125" style="9" customWidth="1"/>
    <col min="5" max="5" width="20.75" style="9" customWidth="1"/>
    <col min="6" max="6" width="19.625" style="9" customWidth="1"/>
    <col min="7" max="7" width="14.25" style="9" customWidth="1"/>
    <col min="8" max="8" width="14.5" style="9" customWidth="1"/>
    <col min="9" max="16384" width="8.75" style="9"/>
  </cols>
  <sheetData>
    <row r="1" spans="1:20" s="1" customFormat="1" ht="30" customHeight="1">
      <c r="B1" s="1149" t="s">
        <v>1314</v>
      </c>
      <c r="C1" s="1149"/>
      <c r="D1" s="1149"/>
      <c r="E1" s="1149"/>
      <c r="F1" s="1149"/>
      <c r="G1" s="11" t="s">
        <v>1315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G2" s="13"/>
      <c r="H2" s="9"/>
      <c r="I2" s="31"/>
      <c r="J2" s="31"/>
      <c r="K2" s="31"/>
      <c r="L2" s="31"/>
    </row>
    <row r="3" spans="1:20" s="3" customFormat="1" ht="21" customHeight="1">
      <c r="A3" s="3" t="str">
        <f>分类汇总表!A3</f>
        <v>产权持有人名称：毕节赛德水泥有限公司</v>
      </c>
      <c r="D3" s="14" t="str">
        <f>分类汇总表!D3</f>
        <v xml:space="preserve">          评估基准日：2022年12月31日</v>
      </c>
      <c r="G3" s="15" t="s">
        <v>184</v>
      </c>
      <c r="H3" s="16"/>
    </row>
    <row r="4" spans="1:20" s="4" customFormat="1" ht="21" customHeight="1">
      <c r="A4" s="17" t="s">
        <v>88</v>
      </c>
      <c r="B4" s="17" t="s">
        <v>249</v>
      </c>
      <c r="C4" s="17" t="s">
        <v>262</v>
      </c>
      <c r="D4" s="17" t="s">
        <v>479</v>
      </c>
      <c r="E4" s="18" t="s">
        <v>189</v>
      </c>
      <c r="F4" s="17" t="s">
        <v>25</v>
      </c>
      <c r="G4" s="17" t="s">
        <v>160</v>
      </c>
    </row>
    <row r="5" spans="1:20" s="5" customFormat="1" ht="21" customHeight="1">
      <c r="A5" s="19">
        <f t="shared" ref="A5:A10" si="0">ROW()-4</f>
        <v>1</v>
      </c>
      <c r="B5" s="20"/>
      <c r="C5" s="21"/>
      <c r="D5" s="20"/>
      <c r="E5" s="22"/>
      <c r="F5" s="22"/>
      <c r="G5" s="20"/>
    </row>
    <row r="6" spans="1:20" s="5" customFormat="1" ht="21" customHeight="1">
      <c r="A6" s="19">
        <f t="shared" si="0"/>
        <v>2</v>
      </c>
      <c r="B6" s="20"/>
      <c r="C6" s="21"/>
      <c r="D6" s="20"/>
      <c r="E6" s="22"/>
      <c r="F6" s="22"/>
      <c r="G6" s="20"/>
    </row>
    <row r="7" spans="1:20" s="5" customFormat="1" ht="21" customHeight="1">
      <c r="A7" s="19">
        <f t="shared" si="0"/>
        <v>3</v>
      </c>
      <c r="B7" s="20"/>
      <c r="C7" s="21"/>
      <c r="D7" s="20"/>
      <c r="E7" s="22"/>
      <c r="F7" s="22"/>
      <c r="G7" s="20"/>
    </row>
    <row r="8" spans="1:20" s="5" customFormat="1" ht="21" customHeight="1">
      <c r="A8" s="19">
        <f t="shared" si="0"/>
        <v>4</v>
      </c>
      <c r="B8" s="20"/>
      <c r="C8" s="21"/>
      <c r="D8" s="20"/>
      <c r="E8" s="22"/>
      <c r="F8" s="22"/>
      <c r="G8" s="20"/>
    </row>
    <row r="9" spans="1:20" s="5" customFormat="1" ht="21" customHeight="1">
      <c r="A9" s="19">
        <f t="shared" si="0"/>
        <v>5</v>
      </c>
      <c r="B9" s="20"/>
      <c r="C9" s="21"/>
      <c r="D9" s="20"/>
      <c r="E9" s="22"/>
      <c r="F9" s="22"/>
      <c r="G9" s="20"/>
    </row>
    <row r="10" spans="1:20" s="5" customFormat="1" ht="21" customHeight="1">
      <c r="A10" s="19">
        <f t="shared" si="0"/>
        <v>6</v>
      </c>
      <c r="B10" s="20"/>
      <c r="C10" s="21"/>
      <c r="D10" s="20"/>
      <c r="E10" s="22"/>
      <c r="F10" s="22"/>
      <c r="G10" s="20"/>
    </row>
    <row r="11" spans="1:20" s="5" customFormat="1" ht="21" customHeight="1">
      <c r="A11" s="23"/>
      <c r="B11" s="20"/>
      <c r="C11" s="21"/>
      <c r="D11" s="20"/>
      <c r="E11" s="22"/>
      <c r="F11" s="22"/>
      <c r="G11" s="20"/>
    </row>
    <row r="12" spans="1:20" s="5" customFormat="1" ht="21" customHeight="1">
      <c r="A12" s="23"/>
      <c r="B12" s="20"/>
      <c r="C12" s="21"/>
      <c r="D12" s="20"/>
      <c r="E12" s="22"/>
      <c r="F12" s="22"/>
      <c r="G12" s="20"/>
    </row>
    <row r="13" spans="1:20" s="5" customFormat="1" ht="21" customHeight="1">
      <c r="A13" s="23"/>
      <c r="B13" s="20"/>
      <c r="C13" s="24"/>
      <c r="D13" s="20"/>
      <c r="E13" s="22"/>
      <c r="F13" s="22"/>
      <c r="G13" s="20"/>
    </row>
    <row r="14" spans="1:20" s="5" customFormat="1" ht="21" customHeight="1">
      <c r="A14" s="23"/>
      <c r="B14" s="20"/>
      <c r="C14" s="25"/>
      <c r="D14" s="20"/>
      <c r="E14" s="22"/>
      <c r="F14" s="22"/>
      <c r="G14" s="20"/>
    </row>
    <row r="15" spans="1:20" s="5" customFormat="1" ht="21" customHeight="1">
      <c r="A15" s="23"/>
      <c r="B15" s="20"/>
      <c r="C15" s="25"/>
      <c r="D15" s="20"/>
      <c r="E15" s="22"/>
      <c r="F15" s="22"/>
      <c r="G15" s="20"/>
    </row>
    <row r="16" spans="1:20" s="5" customFormat="1" ht="21" customHeight="1">
      <c r="A16" s="23"/>
      <c r="B16" s="20"/>
      <c r="C16" s="25"/>
      <c r="D16" s="20"/>
      <c r="E16" s="22"/>
      <c r="F16" s="22"/>
      <c r="G16" s="20"/>
    </row>
    <row r="17" spans="1:7" s="5" customFormat="1" ht="21" customHeight="1">
      <c r="A17" s="23"/>
      <c r="B17" s="20"/>
      <c r="C17" s="25"/>
      <c r="D17" s="20"/>
      <c r="E17" s="22"/>
      <c r="F17" s="22"/>
      <c r="G17" s="20"/>
    </row>
    <row r="18" spans="1:7" s="5" customFormat="1" ht="21" customHeight="1">
      <c r="A18" s="23"/>
      <c r="B18" s="20"/>
      <c r="C18" s="25"/>
      <c r="D18" s="20"/>
      <c r="E18" s="22"/>
      <c r="F18" s="22"/>
      <c r="G18" s="20"/>
    </row>
    <row r="19" spans="1:7" s="5" customFormat="1" ht="21" customHeight="1">
      <c r="A19" s="23"/>
      <c r="B19" s="20"/>
      <c r="C19" s="25"/>
      <c r="D19" s="20"/>
      <c r="E19" s="22"/>
      <c r="F19" s="22"/>
      <c r="G19" s="20"/>
    </row>
    <row r="20" spans="1:7" s="5" customFormat="1" ht="21" customHeight="1">
      <c r="A20" s="23"/>
      <c r="B20" s="20"/>
      <c r="C20" s="25"/>
      <c r="D20" s="20"/>
      <c r="E20" s="22"/>
      <c r="F20" s="22"/>
      <c r="G20" s="20"/>
    </row>
    <row r="21" spans="1:7" s="6" customFormat="1" ht="21" customHeight="1">
      <c r="A21" s="26"/>
      <c r="B21" s="17" t="s">
        <v>181</v>
      </c>
      <c r="C21" s="17"/>
      <c r="D21" s="27"/>
      <c r="E21" s="28">
        <f>SUM(E5:E20)</f>
        <v>0</v>
      </c>
      <c r="F21" s="28">
        <f>SUM(F5:F20)</f>
        <v>0</v>
      </c>
      <c r="G21" s="27"/>
    </row>
    <row r="22" spans="1:7" s="7" customFormat="1" ht="14.25" customHeight="1">
      <c r="A22" s="29" t="str">
        <f>填表必读!A9&amp;填表必读!B9</f>
        <v>产权持有人填表人：刘竹</v>
      </c>
      <c r="D22" s="29" t="str">
        <f>填表必读!A13&amp;填表必读!B13</f>
        <v>评估人员：</v>
      </c>
      <c r="F22" s="1043" t="str">
        <f>现金!G21</f>
        <v>北京卓信大华资产评估有限公司</v>
      </c>
      <c r="G22" s="1043"/>
    </row>
    <row r="23" spans="1:7" s="5" customFormat="1" ht="12.75">
      <c r="A23" s="29" t="str">
        <f>填表必读!A11&amp;填表必读!B11</f>
        <v>填表日期：2023年5月5日</v>
      </c>
    </row>
    <row r="24" spans="1:7" s="5" customFormat="1" ht="12.75"/>
    <row r="25" spans="1:7" s="5" customFormat="1" ht="12.75"/>
    <row r="26" spans="1:7" s="5" customFormat="1" ht="12.75"/>
    <row r="27" spans="1:7" s="5" customFormat="1" ht="12.75"/>
    <row r="28" spans="1:7" s="5" customFormat="1" ht="12.75"/>
    <row r="29" spans="1:7" s="5" customFormat="1" ht="12.75"/>
    <row r="30" spans="1:7" s="5" customFormat="1" ht="12.75"/>
    <row r="31" spans="1:7" s="5" customFormat="1" ht="12.75"/>
    <row r="32" spans="1:7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8" customFormat="1" ht="12.75"/>
    <row r="48" s="8" customFormat="1" ht="12.75"/>
    <row r="49" s="8" customFormat="1" ht="12.75"/>
    <row r="50" s="8" customFormat="1" ht="12.75"/>
    <row r="51" s="8" customFormat="1" ht="12.75"/>
    <row r="52" s="8" customFormat="1" ht="12.75"/>
    <row r="53" s="8" customFormat="1" ht="12.75"/>
    <row r="54" s="8" customFormat="1" ht="12.75"/>
    <row r="55" s="8" customFormat="1" ht="12.75"/>
    <row r="56" s="8" customFormat="1" ht="12.75"/>
    <row r="57" s="8" customFormat="1" ht="12.75"/>
    <row r="58" s="8" customFormat="1" ht="12.75"/>
    <row r="59" s="8" customFormat="1" ht="12.75"/>
    <row r="60" s="8" customFormat="1" ht="12.75"/>
    <row r="61" s="8" customFormat="1" ht="12.75"/>
    <row r="62" s="8" customFormat="1" ht="12.75"/>
    <row r="63" s="8" customFormat="1" ht="12.75"/>
    <row r="64" s="8" customFormat="1" ht="12.75"/>
    <row r="65" spans="1:2" s="8" customFormat="1" ht="12.75"/>
    <row r="66" spans="1:2" s="8" customFormat="1" ht="12.75"/>
    <row r="67" spans="1:2" s="8" customFormat="1" ht="12.75"/>
    <row r="68" spans="1:2" s="8" customFormat="1" ht="12.75"/>
    <row r="69" spans="1:2" s="8" customFormat="1" ht="12.75"/>
    <row r="70" spans="1:2" s="8" customFormat="1" ht="12.75"/>
    <row r="71" spans="1:2" s="8" customFormat="1" ht="12.75"/>
    <row r="72" spans="1:2" s="8" customFormat="1" ht="12.75"/>
    <row r="73" spans="1:2" s="8" customFormat="1" ht="12.75"/>
    <row r="74" spans="1:2" s="8" customFormat="1" ht="12.75"/>
    <row r="75" spans="1:2" s="8" customFormat="1" ht="12.75"/>
    <row r="76" spans="1:2" s="8" customFormat="1" ht="12.75"/>
    <row r="77" spans="1:2" s="8" customFormat="1" ht="12.75"/>
    <row r="78" spans="1:2">
      <c r="A78" s="8"/>
      <c r="B78" s="8"/>
    </row>
    <row r="79" spans="1:2">
      <c r="A79" s="8"/>
      <c r="B79" s="8"/>
    </row>
    <row r="80" spans="1:2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</sheetData>
  <mergeCells count="2">
    <mergeCell ref="B1:F1"/>
    <mergeCell ref="F22:G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1"/>
  <sheetViews>
    <sheetView workbookViewId="0">
      <selection activeCell="E23" sqref="E23"/>
    </sheetView>
  </sheetViews>
  <sheetFormatPr defaultColWidth="9" defaultRowHeight="15.75"/>
  <cols>
    <col min="1" max="1" width="6.75" style="734" customWidth="1"/>
    <col min="2" max="2" width="23.75" style="9" customWidth="1"/>
    <col min="3" max="3" width="15.25" style="9" customWidth="1"/>
    <col min="4" max="4" width="9.625" style="9" customWidth="1"/>
    <col min="5" max="5" width="8.625" style="9" customWidth="1"/>
    <col min="6" max="6" width="5.75" style="9" customWidth="1"/>
    <col min="7" max="7" width="14" style="9" customWidth="1"/>
    <col min="8" max="8" width="9.75" style="9" customWidth="1"/>
    <col min="9" max="9" width="11.75" style="9" customWidth="1"/>
    <col min="10" max="10" width="9.625" style="9" customWidth="1"/>
    <col min="11" max="11" width="5.5" style="9" customWidth="1"/>
    <col min="12" max="16384" width="9" style="9"/>
  </cols>
  <sheetData>
    <row r="1" spans="1:11" ht="30" customHeight="1">
      <c r="A1" s="735"/>
      <c r="B1" s="827"/>
      <c r="C1" s="894" t="s">
        <v>216</v>
      </c>
      <c r="E1" s="895"/>
      <c r="F1" s="827"/>
      <c r="G1" s="827"/>
      <c r="H1" s="736"/>
      <c r="K1" s="74" t="s">
        <v>217</v>
      </c>
    </row>
    <row r="2" spans="1:11" s="2" customFormat="1" ht="15" customHeight="1">
      <c r="A2" s="292"/>
      <c r="J2" s="74"/>
      <c r="K2" s="9"/>
    </row>
    <row r="3" spans="1:11" s="3" customFormat="1" ht="18.75" customHeight="1">
      <c r="A3" s="250" t="str">
        <f>万元汇总表!A3</f>
        <v>产权持有人名称：毕节赛德水泥有限公司</v>
      </c>
      <c r="E3" s="14" t="str">
        <f>万元汇总表!C3</f>
        <v xml:space="preserve">          评估基准日：2022年12月31日</v>
      </c>
      <c r="F3"/>
      <c r="G3" s="16"/>
      <c r="I3" s="16"/>
      <c r="K3" s="15" t="s">
        <v>184</v>
      </c>
    </row>
    <row r="4" spans="1:11" s="4" customFormat="1" ht="21" customHeight="1">
      <c r="A4" s="26" t="s">
        <v>88</v>
      </c>
      <c r="B4" s="17" t="s">
        <v>218</v>
      </c>
      <c r="C4" s="17" t="s">
        <v>219</v>
      </c>
      <c r="D4" s="17" t="s">
        <v>220</v>
      </c>
      <c r="E4" s="17" t="s">
        <v>221</v>
      </c>
      <c r="F4" s="17" t="s">
        <v>222</v>
      </c>
      <c r="G4" s="18" t="s">
        <v>189</v>
      </c>
      <c r="H4" s="17" t="s">
        <v>223</v>
      </c>
      <c r="I4" s="17" t="s">
        <v>25</v>
      </c>
      <c r="J4" s="17" t="s">
        <v>27</v>
      </c>
      <c r="K4" s="17" t="s">
        <v>190</v>
      </c>
    </row>
    <row r="5" spans="1:11" s="5" customFormat="1" ht="21" customHeight="1">
      <c r="A5" s="19">
        <f>ROW()-4</f>
        <v>1</v>
      </c>
      <c r="B5" s="897"/>
      <c r="C5" s="64"/>
      <c r="D5" s="64"/>
      <c r="E5" s="64"/>
      <c r="F5" s="64"/>
      <c r="G5" s="272"/>
      <c r="H5" s="64"/>
      <c r="I5" s="272"/>
      <c r="J5" s="88">
        <f>IF(G5=0,0,ROUND((I5-G5)/G5*100,2))</f>
        <v>0</v>
      </c>
      <c r="K5" s="20"/>
    </row>
    <row r="6" spans="1:11" s="5" customFormat="1" ht="21" customHeight="1">
      <c r="A6" s="19">
        <f>ROW()-4</f>
        <v>2</v>
      </c>
      <c r="B6" s="897"/>
      <c r="C6" s="64"/>
      <c r="D6" s="64"/>
      <c r="E6" s="64"/>
      <c r="F6" s="64"/>
      <c r="G6" s="272"/>
      <c r="H6" s="64"/>
      <c r="I6" s="272"/>
      <c r="J6" s="88"/>
      <c r="K6" s="20"/>
    </row>
    <row r="7" spans="1:11" s="5" customFormat="1" ht="21" customHeight="1">
      <c r="A7" s="19">
        <f>ROW()-4</f>
        <v>3</v>
      </c>
      <c r="B7" s="897"/>
      <c r="C7" s="64"/>
      <c r="D7" s="64"/>
      <c r="E7" s="64"/>
      <c r="F7" s="64"/>
      <c r="G7" s="272"/>
      <c r="H7" s="64"/>
      <c r="I7" s="272"/>
      <c r="J7" s="88"/>
      <c r="K7" s="20"/>
    </row>
    <row r="8" spans="1:11" s="5" customFormat="1" ht="21" customHeight="1">
      <c r="A8" s="807"/>
      <c r="B8" s="897"/>
      <c r="C8" s="64"/>
      <c r="D8" s="64"/>
      <c r="E8" s="64"/>
      <c r="F8" s="64"/>
      <c r="G8" s="272"/>
      <c r="H8" s="64"/>
      <c r="I8" s="272"/>
      <c r="J8" s="88"/>
      <c r="K8" s="20"/>
    </row>
    <row r="9" spans="1:11" s="5" customFormat="1" ht="21" customHeight="1">
      <c r="A9" s="807"/>
      <c r="B9" s="897"/>
      <c r="C9" s="64"/>
      <c r="D9" s="64"/>
      <c r="E9" s="64"/>
      <c r="F9" s="64"/>
      <c r="G9" s="272"/>
      <c r="H9" s="64"/>
      <c r="I9" s="272"/>
      <c r="J9" s="88"/>
      <c r="K9" s="20"/>
    </row>
    <row r="10" spans="1:11" s="5" customFormat="1" ht="21" customHeight="1">
      <c r="A10" s="807"/>
      <c r="B10" s="897"/>
      <c r="C10" s="64"/>
      <c r="D10" s="64"/>
      <c r="E10" s="64"/>
      <c r="F10" s="64"/>
      <c r="G10" s="272"/>
      <c r="H10" s="64"/>
      <c r="I10" s="272"/>
      <c r="J10" s="88"/>
      <c r="K10" s="20"/>
    </row>
    <row r="11" spans="1:11" s="5" customFormat="1" ht="21" customHeight="1">
      <c r="A11" s="807"/>
      <c r="B11" s="897"/>
      <c r="C11" s="64"/>
      <c r="D11" s="64"/>
      <c r="E11" s="64"/>
      <c r="F11" s="64"/>
      <c r="G11" s="272"/>
      <c r="H11" s="64"/>
      <c r="I11" s="272"/>
      <c r="J11" s="88"/>
      <c r="K11" s="20"/>
    </row>
    <row r="12" spans="1:11" s="5" customFormat="1" ht="21" customHeight="1">
      <c r="A12" s="807"/>
      <c r="B12" s="897"/>
      <c r="C12" s="64"/>
      <c r="D12" s="64"/>
      <c r="E12" s="64"/>
      <c r="F12" s="64"/>
      <c r="G12" s="272"/>
      <c r="H12" s="64"/>
      <c r="I12" s="272"/>
      <c r="J12" s="88"/>
      <c r="K12" s="20"/>
    </row>
    <row r="13" spans="1:11" s="5" customFormat="1" ht="21" customHeight="1">
      <c r="A13" s="807"/>
      <c r="B13" s="897"/>
      <c r="C13" s="64"/>
      <c r="D13" s="64"/>
      <c r="E13" s="64"/>
      <c r="F13" s="64"/>
      <c r="G13" s="272"/>
      <c r="H13" s="64"/>
      <c r="I13" s="272"/>
      <c r="J13" s="88"/>
      <c r="K13" s="20"/>
    </row>
    <row r="14" spans="1:11" s="5" customFormat="1" ht="21" customHeight="1">
      <c r="A14" s="807"/>
      <c r="B14" s="897"/>
      <c r="C14" s="64"/>
      <c r="D14" s="64"/>
      <c r="E14" s="64"/>
      <c r="F14" s="64"/>
      <c r="G14" s="272"/>
      <c r="H14" s="64"/>
      <c r="I14" s="272"/>
      <c r="J14" s="88"/>
      <c r="K14" s="20"/>
    </row>
    <row r="15" spans="1:11" s="5" customFormat="1" ht="21" customHeight="1">
      <c r="A15" s="807"/>
      <c r="B15" s="897"/>
      <c r="C15" s="64"/>
      <c r="D15" s="64"/>
      <c r="E15" s="64"/>
      <c r="F15" s="64"/>
      <c r="G15" s="272"/>
      <c r="H15" s="64"/>
      <c r="I15" s="272"/>
      <c r="J15" s="88"/>
      <c r="K15" s="20"/>
    </row>
    <row r="16" spans="1:11" s="5" customFormat="1" ht="21" customHeight="1">
      <c r="A16" s="807"/>
      <c r="B16" s="897"/>
      <c r="C16" s="64"/>
      <c r="D16" s="64"/>
      <c r="E16" s="64"/>
      <c r="F16" s="64"/>
      <c r="G16" s="272"/>
      <c r="H16" s="64"/>
      <c r="I16" s="272"/>
      <c r="J16" s="88"/>
      <c r="K16" s="20"/>
    </row>
    <row r="17" spans="1:11" s="5" customFormat="1" ht="21" customHeight="1">
      <c r="A17" s="807"/>
      <c r="B17" s="897"/>
      <c r="C17" s="64"/>
      <c r="D17" s="64"/>
      <c r="E17" s="64"/>
      <c r="F17" s="64"/>
      <c r="G17" s="272"/>
      <c r="H17" s="64"/>
      <c r="I17" s="272"/>
      <c r="J17" s="88"/>
      <c r="K17" s="20"/>
    </row>
    <row r="18" spans="1:11" s="5" customFormat="1" ht="21" customHeight="1">
      <c r="A18" s="807"/>
      <c r="B18" s="897"/>
      <c r="C18" s="64"/>
      <c r="D18" s="64"/>
      <c r="E18" s="64"/>
      <c r="F18" s="64"/>
      <c r="G18" s="272"/>
      <c r="H18" s="64"/>
      <c r="I18" s="272"/>
      <c r="J18" s="88"/>
      <c r="K18" s="20"/>
    </row>
    <row r="19" spans="1:11" s="6" customFormat="1" ht="21" customHeight="1">
      <c r="A19" s="28"/>
      <c r="B19" s="17" t="s">
        <v>224</v>
      </c>
      <c r="C19" s="810"/>
      <c r="D19" s="810"/>
      <c r="E19" s="810"/>
      <c r="F19" s="810"/>
      <c r="G19" s="896">
        <f>SUM(G5:G18)</f>
        <v>0</v>
      </c>
      <c r="H19" s="896"/>
      <c r="I19" s="896">
        <f>SUM(I5:I18)</f>
        <v>0</v>
      </c>
      <c r="J19" s="246">
        <f>IF(G19=0,0,ROUND((I19-G19)/G19*100,2))</f>
        <v>0</v>
      </c>
      <c r="K19" s="27"/>
    </row>
    <row r="20" spans="1:11" s="8" customFormat="1" ht="12.75">
      <c r="A20" s="277" t="str">
        <f>填表必读!A9&amp;填表必读!B9</f>
        <v>产权持有人填表人：刘竹</v>
      </c>
      <c r="E20" s="277" t="str">
        <f>填表必读!A13&amp;填表必读!B13</f>
        <v>评估人员：</v>
      </c>
      <c r="H20" s="969" t="str">
        <f>现金!G21</f>
        <v>北京卓信大华资产评估有限公司</v>
      </c>
      <c r="I20" s="969"/>
      <c r="J20" s="969"/>
      <c r="K20" s="969"/>
    </row>
    <row r="21" spans="1:11" s="8" customFormat="1" ht="12.75">
      <c r="A21" s="277" t="str">
        <f>填表必读!A11&amp;填表必读!B11</f>
        <v>填表日期：2023年5月5日</v>
      </c>
    </row>
  </sheetData>
  <mergeCells count="1">
    <mergeCell ref="H20:K20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4"/>
  <sheetViews>
    <sheetView workbookViewId="0">
      <selection activeCell="E23" sqref="E23"/>
    </sheetView>
  </sheetViews>
  <sheetFormatPr defaultColWidth="9" defaultRowHeight="15.75"/>
  <cols>
    <col min="1" max="1" width="6.75" style="734" customWidth="1"/>
    <col min="2" max="2" width="15" style="9" customWidth="1"/>
    <col min="3" max="3" width="13.25" style="9" customWidth="1"/>
    <col min="4" max="4" width="9.625" style="9" customWidth="1"/>
    <col min="5" max="7" width="10.25" style="9" customWidth="1"/>
    <col min="8" max="8" width="10.875" style="9" customWidth="1"/>
    <col min="9" max="9" width="11.75" style="9" customWidth="1"/>
    <col min="10" max="10" width="12" style="9" customWidth="1"/>
    <col min="11" max="11" width="11.125" style="9" customWidth="1"/>
    <col min="12" max="12" width="12.25" style="9" customWidth="1"/>
    <col min="13" max="16384" width="9" style="9"/>
  </cols>
  <sheetData>
    <row r="1" spans="1:12" ht="30" customHeight="1">
      <c r="A1" s="735"/>
      <c r="B1" s="827"/>
      <c r="C1" s="827"/>
      <c r="D1" s="970" t="s">
        <v>225</v>
      </c>
      <c r="E1" s="970"/>
      <c r="F1" s="970"/>
      <c r="G1" s="970"/>
      <c r="H1" s="970"/>
      <c r="I1" s="970"/>
      <c r="J1" s="736"/>
      <c r="L1" s="74" t="s">
        <v>226</v>
      </c>
    </row>
    <row r="2" spans="1:12" s="2" customFormat="1" ht="15" customHeight="1">
      <c r="A2" s="292"/>
      <c r="K2" s="74"/>
      <c r="L2" s="9"/>
    </row>
    <row r="3" spans="1:12" s="3" customFormat="1" ht="21" customHeight="1">
      <c r="A3" s="250" t="str">
        <f>万元汇总表!A3</f>
        <v>产权持有人名称：毕节赛德水泥有限公司</v>
      </c>
      <c r="D3" s="125"/>
      <c r="F3" s="14"/>
      <c r="G3" s="14" t="str">
        <f>"     "&amp;万元汇总表!C3</f>
        <v xml:space="preserve">               评估基准日：2022年12月31日</v>
      </c>
      <c r="I3" s="16"/>
      <c r="J3" s="16"/>
      <c r="L3" s="15" t="s">
        <v>184</v>
      </c>
    </row>
    <row r="4" spans="1:12" s="4" customFormat="1" ht="21" customHeight="1">
      <c r="A4" s="26" t="s">
        <v>88</v>
      </c>
      <c r="B4" s="17" t="s">
        <v>227</v>
      </c>
      <c r="C4" s="17" t="s">
        <v>228</v>
      </c>
      <c r="D4" s="17" t="s">
        <v>229</v>
      </c>
      <c r="E4" s="17" t="s">
        <v>220</v>
      </c>
      <c r="F4" s="17" t="s">
        <v>230</v>
      </c>
      <c r="G4" s="17" t="s">
        <v>231</v>
      </c>
      <c r="H4" s="17" t="s">
        <v>232</v>
      </c>
      <c r="I4" s="18" t="s">
        <v>189</v>
      </c>
      <c r="J4" s="17" t="s">
        <v>25</v>
      </c>
      <c r="K4" s="17" t="s">
        <v>27</v>
      </c>
      <c r="L4" s="17" t="s">
        <v>190</v>
      </c>
    </row>
    <row r="5" spans="1:12" s="5" customFormat="1" ht="21" customHeight="1">
      <c r="A5" s="19">
        <f>ROW()-4</f>
        <v>1</v>
      </c>
      <c r="B5" s="20"/>
      <c r="C5" s="20"/>
      <c r="D5" s="25"/>
      <c r="E5" s="25"/>
      <c r="F5" s="25"/>
      <c r="G5" s="25"/>
      <c r="H5" s="25"/>
      <c r="I5" s="34"/>
      <c r="J5" s="34"/>
      <c r="K5" s="88">
        <f>IF(I5=0,0,ROUND((J5-I5)/I5*100,2))</f>
        <v>0</v>
      </c>
      <c r="L5" s="20"/>
    </row>
    <row r="6" spans="1:12" s="5" customFormat="1" ht="21" customHeight="1">
      <c r="A6" s="19">
        <f>ROW()-4</f>
        <v>2</v>
      </c>
      <c r="B6" s="20"/>
      <c r="C6" s="20"/>
      <c r="D6" s="25"/>
      <c r="E6" s="25"/>
      <c r="F6" s="25"/>
      <c r="G6" s="25"/>
      <c r="H6" s="25"/>
      <c r="I6" s="34"/>
      <c r="J6" s="34"/>
      <c r="K6" s="88"/>
      <c r="L6" s="20"/>
    </row>
    <row r="7" spans="1:12" s="5" customFormat="1" ht="21" customHeight="1">
      <c r="A7" s="19">
        <f>ROW()-4</f>
        <v>3</v>
      </c>
      <c r="B7" s="20"/>
      <c r="C7" s="20"/>
      <c r="D7" s="25"/>
      <c r="E7" s="25"/>
      <c r="F7" s="25"/>
      <c r="G7" s="25"/>
      <c r="H7" s="25"/>
      <c r="I7" s="34"/>
      <c r="J7" s="34"/>
      <c r="K7" s="88"/>
      <c r="L7" s="20"/>
    </row>
    <row r="8" spans="1:12" s="5" customFormat="1" ht="21" customHeight="1">
      <c r="A8" s="23"/>
      <c r="B8" s="20"/>
      <c r="C8" s="20"/>
      <c r="D8" s="25"/>
      <c r="E8" s="25"/>
      <c r="F8" s="25"/>
      <c r="G8" s="25"/>
      <c r="H8" s="25"/>
      <c r="I8" s="34"/>
      <c r="J8" s="34"/>
      <c r="K8" s="88"/>
      <c r="L8" s="20"/>
    </row>
    <row r="9" spans="1:12" s="5" customFormat="1" ht="21" customHeight="1">
      <c r="A9" s="23"/>
      <c r="B9" s="20"/>
      <c r="C9" s="20"/>
      <c r="D9" s="25"/>
      <c r="E9" s="25"/>
      <c r="F9" s="25"/>
      <c r="G9" s="25"/>
      <c r="H9" s="25"/>
      <c r="I9" s="34"/>
      <c r="J9" s="34"/>
      <c r="K9" s="88"/>
      <c r="L9" s="20"/>
    </row>
    <row r="10" spans="1:12" s="5" customFormat="1" ht="21" customHeight="1">
      <c r="A10" s="23"/>
      <c r="B10" s="20"/>
      <c r="C10" s="20"/>
      <c r="D10" s="25"/>
      <c r="E10" s="25"/>
      <c r="F10" s="25"/>
      <c r="G10" s="25"/>
      <c r="H10" s="25"/>
      <c r="I10" s="34"/>
      <c r="J10" s="34"/>
      <c r="K10" s="88"/>
      <c r="L10" s="20"/>
    </row>
    <row r="11" spans="1:12" s="5" customFormat="1" ht="21" customHeight="1">
      <c r="A11" s="23"/>
      <c r="B11" s="20"/>
      <c r="C11" s="20"/>
      <c r="D11" s="25"/>
      <c r="E11" s="25"/>
      <c r="F11" s="25"/>
      <c r="G11" s="25"/>
      <c r="H11" s="25"/>
      <c r="I11" s="34"/>
      <c r="J11" s="34"/>
      <c r="K11" s="88"/>
      <c r="L11" s="20"/>
    </row>
    <row r="12" spans="1:12" s="5" customFormat="1" ht="21" customHeight="1">
      <c r="A12" s="23"/>
      <c r="B12" s="20"/>
      <c r="C12" s="20"/>
      <c r="D12" s="25"/>
      <c r="E12" s="25"/>
      <c r="F12" s="25"/>
      <c r="G12" s="25"/>
      <c r="H12" s="25"/>
      <c r="I12" s="34"/>
      <c r="J12" s="34"/>
      <c r="K12" s="88"/>
      <c r="L12" s="20"/>
    </row>
    <row r="13" spans="1:12" s="5" customFormat="1" ht="21" customHeight="1">
      <c r="A13" s="23"/>
      <c r="B13" s="20"/>
      <c r="C13" s="20"/>
      <c r="D13" s="25"/>
      <c r="E13" s="25"/>
      <c r="F13" s="25"/>
      <c r="G13" s="25"/>
      <c r="H13" s="25"/>
      <c r="I13" s="34"/>
      <c r="J13" s="34"/>
      <c r="K13" s="88"/>
      <c r="L13" s="20"/>
    </row>
    <row r="14" spans="1:12" s="5" customFormat="1" ht="21" customHeight="1">
      <c r="A14" s="23"/>
      <c r="B14" s="20"/>
      <c r="C14" s="20"/>
      <c r="D14" s="25"/>
      <c r="E14" s="25"/>
      <c r="F14" s="25"/>
      <c r="G14" s="25"/>
      <c r="H14" s="25"/>
      <c r="I14" s="34"/>
      <c r="J14" s="34"/>
      <c r="K14" s="88"/>
      <c r="L14" s="20"/>
    </row>
    <row r="15" spans="1:12" s="5" customFormat="1" ht="21" customHeight="1">
      <c r="A15" s="23"/>
      <c r="B15" s="20"/>
      <c r="C15" s="20"/>
      <c r="D15" s="25"/>
      <c r="E15" s="25"/>
      <c r="F15" s="25"/>
      <c r="G15" s="25"/>
      <c r="H15" s="25"/>
      <c r="I15" s="34"/>
      <c r="J15" s="34"/>
      <c r="K15" s="88"/>
      <c r="L15" s="20"/>
    </row>
    <row r="16" spans="1:12" s="5" customFormat="1" ht="21" customHeight="1">
      <c r="A16" s="23"/>
      <c r="B16" s="20"/>
      <c r="C16" s="20"/>
      <c r="D16" s="25"/>
      <c r="E16" s="25"/>
      <c r="F16" s="25"/>
      <c r="G16" s="25"/>
      <c r="H16" s="25"/>
      <c r="I16" s="34"/>
      <c r="J16" s="34"/>
      <c r="K16" s="88"/>
      <c r="L16" s="20"/>
    </row>
    <row r="17" spans="1:12" s="5" customFormat="1" ht="21" customHeight="1">
      <c r="A17" s="23"/>
      <c r="B17" s="20"/>
      <c r="C17" s="20"/>
      <c r="D17" s="25"/>
      <c r="E17" s="25"/>
      <c r="F17" s="25"/>
      <c r="G17" s="25"/>
      <c r="H17" s="25"/>
      <c r="I17" s="34"/>
      <c r="J17" s="34"/>
      <c r="K17" s="88"/>
      <c r="L17" s="20"/>
    </row>
    <row r="18" spans="1:12" s="5" customFormat="1" ht="21" customHeight="1">
      <c r="A18" s="23"/>
      <c r="B18" s="20"/>
      <c r="C18" s="20"/>
      <c r="D18" s="25"/>
      <c r="E18" s="25"/>
      <c r="F18" s="25"/>
      <c r="G18" s="25"/>
      <c r="H18" s="25"/>
      <c r="I18" s="34"/>
      <c r="J18" s="34"/>
      <c r="K18" s="88"/>
      <c r="L18" s="20"/>
    </row>
    <row r="19" spans="1:12" s="5" customFormat="1" ht="21" customHeight="1">
      <c r="A19" s="23"/>
      <c r="B19" s="20"/>
      <c r="C19" s="20"/>
      <c r="D19" s="25"/>
      <c r="E19" s="25"/>
      <c r="F19" s="25"/>
      <c r="G19" s="25"/>
      <c r="H19" s="25"/>
      <c r="I19" s="34"/>
      <c r="J19" s="34"/>
      <c r="K19" s="88"/>
      <c r="L19" s="20"/>
    </row>
    <row r="20" spans="1:12" s="5" customFormat="1" ht="21" customHeight="1">
      <c r="A20" s="23"/>
      <c r="B20" s="20"/>
      <c r="C20" s="20"/>
      <c r="D20" s="25"/>
      <c r="E20" s="25"/>
      <c r="F20" s="25"/>
      <c r="G20" s="25"/>
      <c r="H20" s="25"/>
      <c r="I20" s="34"/>
      <c r="J20" s="34"/>
      <c r="K20" s="88"/>
      <c r="L20" s="20"/>
    </row>
    <row r="21" spans="1:12" s="5" customFormat="1" ht="21" customHeight="1">
      <c r="A21" s="23"/>
      <c r="B21" s="17" t="s">
        <v>233</v>
      </c>
      <c r="C21" s="810"/>
      <c r="D21" s="810"/>
      <c r="E21" s="810"/>
      <c r="F21" s="810"/>
      <c r="G21" s="246"/>
      <c r="H21" s="17"/>
      <c r="I21" s="896">
        <f>SUM(I5:I20)</f>
        <v>0</v>
      </c>
      <c r="J21" s="896">
        <f>SUM(J5:J20)</f>
        <v>0</v>
      </c>
      <c r="K21" s="75">
        <f>IF(I21=0,0,ROUND((J21-I21)/I21*100,2))</f>
        <v>0</v>
      </c>
      <c r="L21" s="20"/>
    </row>
    <row r="22" spans="1:12" s="8" customFormat="1" ht="12.75">
      <c r="A22" s="277" t="str">
        <f>填表必读!A9&amp;填表必读!B9</f>
        <v>产权持有人填表人：刘竹</v>
      </c>
      <c r="F22" s="277" t="str">
        <f>填表必读!A13&amp;填表必读!B13</f>
        <v>评估人员：</v>
      </c>
      <c r="J22" s="969" t="str">
        <f>现金!G21</f>
        <v>北京卓信大华资产评估有限公司</v>
      </c>
      <c r="K22" s="969"/>
      <c r="L22" s="969"/>
    </row>
    <row r="23" spans="1:12" s="8" customFormat="1" ht="12.75">
      <c r="A23" s="277" t="str">
        <f>填表必读!A11&amp;填表必读!B11</f>
        <v>填表日期：2023年5月5日</v>
      </c>
    </row>
    <row r="24" spans="1:12" s="8" customFormat="1" ht="12.75">
      <c r="A24" s="738"/>
    </row>
  </sheetData>
  <mergeCells count="2">
    <mergeCell ref="D1:I1"/>
    <mergeCell ref="J22:L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workbookViewId="0">
      <selection activeCell="E23" sqref="E23"/>
    </sheetView>
  </sheetViews>
  <sheetFormatPr defaultColWidth="9" defaultRowHeight="15.75"/>
  <cols>
    <col min="1" max="1" width="6.75" style="734" customWidth="1"/>
    <col min="2" max="2" width="21.75" style="9" customWidth="1"/>
    <col min="3" max="3" width="11.625" style="9" customWidth="1"/>
    <col min="4" max="4" width="9.625" style="9" customWidth="1"/>
    <col min="5" max="5" width="10.25" style="9" customWidth="1"/>
    <col min="6" max="6" width="9.625" style="9" customWidth="1"/>
    <col min="7" max="7" width="8" style="9" customWidth="1"/>
    <col min="8" max="8" width="9.125" style="9" customWidth="1"/>
    <col min="9" max="9" width="12.25" style="9" customWidth="1"/>
    <col min="10" max="10" width="11.75" style="9" customWidth="1"/>
    <col min="11" max="11" width="7.375" style="9" customWidth="1"/>
    <col min="12" max="12" width="10" style="9" customWidth="1"/>
    <col min="13" max="16384" width="9" style="9"/>
  </cols>
  <sheetData>
    <row r="1" spans="1:12" ht="30" customHeight="1">
      <c r="A1" s="735"/>
      <c r="B1" s="827"/>
      <c r="C1" s="827"/>
      <c r="D1" s="894" t="s">
        <v>234</v>
      </c>
      <c r="E1" s="895"/>
      <c r="F1" s="895"/>
      <c r="G1" s="895"/>
      <c r="H1" s="827"/>
      <c r="I1" s="827"/>
      <c r="J1" s="736"/>
      <c r="L1" s="74" t="s">
        <v>235</v>
      </c>
    </row>
    <row r="2" spans="1:12" s="2" customFormat="1" ht="15" customHeight="1">
      <c r="A2" s="292"/>
      <c r="L2" s="9"/>
    </row>
    <row r="3" spans="1:12" s="3" customFormat="1" ht="21" customHeight="1">
      <c r="A3" s="250" t="str">
        <f>万元汇总表!A3</f>
        <v>产权持有人名称：毕节赛德水泥有限公司</v>
      </c>
      <c r="D3" s="125"/>
      <c r="E3" s="14" t="str">
        <f>"             "&amp;万元汇总表!C3</f>
        <v xml:space="preserve">                       评估基准日：2022年12月31日</v>
      </c>
      <c r="F3" s="14"/>
      <c r="G3" s="14"/>
      <c r="I3" s="16"/>
      <c r="J3" s="16"/>
      <c r="L3" s="15" t="s">
        <v>184</v>
      </c>
    </row>
    <row r="4" spans="1:12" s="4" customFormat="1" ht="21" customHeight="1">
      <c r="A4" s="26" t="s">
        <v>88</v>
      </c>
      <c r="B4" s="17" t="s">
        <v>227</v>
      </c>
      <c r="C4" s="17" t="s">
        <v>236</v>
      </c>
      <c r="D4" s="17" t="s">
        <v>229</v>
      </c>
      <c r="E4" s="17" t="s">
        <v>220</v>
      </c>
      <c r="F4" s="17" t="s">
        <v>230</v>
      </c>
      <c r="G4" s="17" t="s">
        <v>231</v>
      </c>
      <c r="H4" s="17" t="s">
        <v>232</v>
      </c>
      <c r="I4" s="18" t="s">
        <v>189</v>
      </c>
      <c r="J4" s="17" t="s">
        <v>25</v>
      </c>
      <c r="K4" s="17" t="s">
        <v>27</v>
      </c>
      <c r="L4" s="17" t="s">
        <v>190</v>
      </c>
    </row>
    <row r="5" spans="1:12" s="5" customFormat="1" ht="21" customHeight="1">
      <c r="A5" s="19">
        <f>ROW()-4</f>
        <v>1</v>
      </c>
      <c r="B5" s="20"/>
      <c r="C5" s="20"/>
      <c r="D5" s="25"/>
      <c r="E5" s="25"/>
      <c r="F5" s="25"/>
      <c r="G5" s="25"/>
      <c r="H5" s="25"/>
      <c r="I5" s="34"/>
      <c r="J5" s="34"/>
      <c r="K5" s="88">
        <f>IF(I5=0,0,ROUND((J5-I5)/I5*100,2))</f>
        <v>0</v>
      </c>
      <c r="L5" s="20"/>
    </row>
    <row r="6" spans="1:12" s="5" customFormat="1" ht="21" customHeight="1">
      <c r="A6" s="19">
        <f>ROW()-4</f>
        <v>2</v>
      </c>
      <c r="B6" s="20"/>
      <c r="C6" s="20"/>
      <c r="D6" s="25"/>
      <c r="E6" s="25"/>
      <c r="F6" s="25"/>
      <c r="G6" s="25"/>
      <c r="H6" s="25"/>
      <c r="I6" s="34"/>
      <c r="J6" s="34"/>
      <c r="K6" s="88"/>
      <c r="L6" s="20"/>
    </row>
    <row r="7" spans="1:12" s="5" customFormat="1" ht="21" customHeight="1">
      <c r="A7" s="19">
        <f>ROW()-4</f>
        <v>3</v>
      </c>
      <c r="B7" s="20"/>
      <c r="C7" s="20"/>
      <c r="D7" s="25"/>
      <c r="E7" s="25"/>
      <c r="F7" s="25"/>
      <c r="G7" s="25"/>
      <c r="H7" s="25"/>
      <c r="I7" s="34"/>
      <c r="J7" s="34"/>
      <c r="K7" s="88"/>
      <c r="L7" s="20"/>
    </row>
    <row r="8" spans="1:12" s="5" customFormat="1" ht="21" customHeight="1">
      <c r="A8" s="23"/>
      <c r="B8" s="20"/>
      <c r="C8" s="20"/>
      <c r="D8" s="25"/>
      <c r="E8" s="25"/>
      <c r="F8" s="25"/>
      <c r="G8" s="25"/>
      <c r="H8" s="25"/>
      <c r="I8" s="34"/>
      <c r="J8" s="34"/>
      <c r="K8" s="88"/>
      <c r="L8" s="20"/>
    </row>
    <row r="9" spans="1:12" s="5" customFormat="1" ht="21" customHeight="1">
      <c r="A9" s="23"/>
      <c r="B9" s="20"/>
      <c r="C9" s="20"/>
      <c r="D9" s="25"/>
      <c r="E9" s="25"/>
      <c r="F9" s="25"/>
      <c r="G9" s="25"/>
      <c r="H9" s="25"/>
      <c r="I9" s="34"/>
      <c r="J9" s="34"/>
      <c r="K9" s="88"/>
      <c r="L9" s="20"/>
    </row>
    <row r="10" spans="1:12" s="5" customFormat="1" ht="21" customHeight="1">
      <c r="A10" s="23"/>
      <c r="B10" s="20"/>
      <c r="C10" s="20"/>
      <c r="D10" s="25"/>
      <c r="E10" s="25"/>
      <c r="F10" s="25"/>
      <c r="G10" s="25"/>
      <c r="H10" s="25"/>
      <c r="I10" s="34"/>
      <c r="J10" s="34"/>
      <c r="K10" s="88"/>
      <c r="L10" s="20"/>
    </row>
    <row r="11" spans="1:12" s="5" customFormat="1" ht="21" customHeight="1">
      <c r="A11" s="23"/>
      <c r="B11" s="20"/>
      <c r="C11" s="20"/>
      <c r="D11" s="25"/>
      <c r="E11" s="25"/>
      <c r="F11" s="25"/>
      <c r="G11" s="25"/>
      <c r="H11" s="25"/>
      <c r="I11" s="34"/>
      <c r="J11" s="34"/>
      <c r="K11" s="88"/>
      <c r="L11" s="20"/>
    </row>
    <row r="12" spans="1:12" s="5" customFormat="1" ht="21" customHeight="1">
      <c r="A12" s="23"/>
      <c r="B12" s="20"/>
      <c r="C12" s="20"/>
      <c r="D12" s="25"/>
      <c r="E12" s="25"/>
      <c r="F12" s="25"/>
      <c r="G12" s="25"/>
      <c r="H12" s="25"/>
      <c r="I12" s="34"/>
      <c r="J12" s="34"/>
      <c r="K12" s="88"/>
      <c r="L12" s="20"/>
    </row>
    <row r="13" spans="1:12" s="5" customFormat="1" ht="21" customHeight="1">
      <c r="A13" s="23"/>
      <c r="B13" s="20"/>
      <c r="C13" s="20"/>
      <c r="D13" s="25"/>
      <c r="E13" s="25"/>
      <c r="F13" s="25"/>
      <c r="G13" s="25"/>
      <c r="H13" s="25"/>
      <c r="I13" s="34"/>
      <c r="J13" s="34"/>
      <c r="K13" s="88"/>
      <c r="L13" s="20"/>
    </row>
    <row r="14" spans="1:12" s="5" customFormat="1" ht="21" customHeight="1">
      <c r="A14" s="23"/>
      <c r="B14" s="20"/>
      <c r="C14" s="20"/>
      <c r="D14" s="25"/>
      <c r="E14" s="25"/>
      <c r="F14" s="25"/>
      <c r="G14" s="25"/>
      <c r="H14" s="25"/>
      <c r="I14" s="26"/>
      <c r="J14" s="34"/>
      <c r="K14" s="88"/>
      <c r="L14" s="20"/>
    </row>
    <row r="15" spans="1:12" s="5" customFormat="1" ht="21" customHeight="1">
      <c r="A15" s="23"/>
      <c r="B15" s="20"/>
      <c r="C15" s="20"/>
      <c r="D15" s="25"/>
      <c r="E15" s="25"/>
      <c r="F15" s="25"/>
      <c r="G15" s="25"/>
      <c r="H15" s="25"/>
      <c r="I15" s="34"/>
      <c r="J15" s="34"/>
      <c r="K15" s="88"/>
      <c r="L15" s="20"/>
    </row>
    <row r="16" spans="1:12" s="5" customFormat="1" ht="21" customHeight="1">
      <c r="A16" s="23"/>
      <c r="B16" s="20"/>
      <c r="C16" s="20"/>
      <c r="D16" s="25"/>
      <c r="E16" s="25"/>
      <c r="F16" s="25"/>
      <c r="G16" s="25"/>
      <c r="H16" s="25"/>
      <c r="I16" s="34"/>
      <c r="J16" s="34"/>
      <c r="K16" s="88"/>
      <c r="L16" s="20"/>
    </row>
    <row r="17" spans="1:12" s="5" customFormat="1" ht="21" customHeight="1">
      <c r="A17" s="23"/>
      <c r="B17" s="20"/>
      <c r="C17" s="20"/>
      <c r="D17" s="25"/>
      <c r="E17" s="25"/>
      <c r="F17" s="25"/>
      <c r="G17" s="25"/>
      <c r="H17" s="25"/>
      <c r="I17" s="34"/>
      <c r="J17" s="34"/>
      <c r="K17" s="88"/>
      <c r="L17" s="20"/>
    </row>
    <row r="18" spans="1:12" s="5" customFormat="1" ht="21" customHeight="1">
      <c r="A18" s="23"/>
      <c r="B18" s="17" t="s">
        <v>237</v>
      </c>
      <c r="C18" s="17"/>
      <c r="D18" s="17"/>
      <c r="E18" s="17"/>
      <c r="F18" s="17"/>
      <c r="G18" s="17"/>
      <c r="H18" s="17"/>
      <c r="I18" s="896">
        <f>SUM(I5:I17)</f>
        <v>0</v>
      </c>
      <c r="J18" s="896">
        <f>SUM(J5:J17)</f>
        <v>0</v>
      </c>
      <c r="K18" s="88">
        <f>IF(I18=0,0,ROUND((J18-I18)/I18*100,2))</f>
        <v>0</v>
      </c>
      <c r="L18" s="20"/>
    </row>
    <row r="19" spans="1:12" s="8" customFormat="1" ht="12.75">
      <c r="A19" s="29" t="str">
        <f>填表必读!A9&amp;填表必读!B9</f>
        <v>产权持有人填表人：刘竹</v>
      </c>
      <c r="F19" s="29" t="str">
        <f>填表必读!A13&amp;填表必读!B13</f>
        <v>评估人员：</v>
      </c>
      <c r="I19" s="969" t="str">
        <f>现金!G21</f>
        <v>北京卓信大华资产评估有限公司</v>
      </c>
      <c r="J19" s="969"/>
      <c r="K19" s="969"/>
      <c r="L19" s="969"/>
    </row>
    <row r="20" spans="1:12" s="8" customFormat="1" ht="12.75">
      <c r="A20" s="29" t="str">
        <f>填表必读!A11&amp;填表必读!B11</f>
        <v>填表日期：2023年5月5日</v>
      </c>
    </row>
  </sheetData>
  <mergeCells count="1">
    <mergeCell ref="I19:L19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1"/>
  <sheetViews>
    <sheetView workbookViewId="0">
      <selection activeCell="E23" sqref="E23"/>
    </sheetView>
  </sheetViews>
  <sheetFormatPr defaultColWidth="9" defaultRowHeight="16.149999999999999" customHeight="1" outlineLevelCol="1"/>
  <cols>
    <col min="1" max="1" width="6.75" style="31" customWidth="1"/>
    <col min="2" max="2" width="20" style="31" customWidth="1"/>
    <col min="3" max="3" width="10.75" style="31" customWidth="1" outlineLevel="1"/>
    <col min="4" max="4" width="11.625" style="31" customWidth="1" outlineLevel="1"/>
    <col min="5" max="5" width="15.25" style="31" customWidth="1"/>
    <col min="6" max="6" width="13.375" style="887" customWidth="1"/>
    <col min="7" max="7" width="14.125" style="887" customWidth="1"/>
    <col min="8" max="8" width="11.625" style="887" customWidth="1"/>
    <col min="9" max="9" width="14" style="31" customWidth="1"/>
    <col min="10" max="16384" width="9" style="31"/>
  </cols>
  <sheetData>
    <row r="1" spans="1:9" s="293" customFormat="1" ht="30" customHeight="1">
      <c r="A1" s="965" t="s">
        <v>238</v>
      </c>
      <c r="B1" s="971"/>
      <c r="C1" s="971"/>
      <c r="D1" s="971"/>
      <c r="E1" s="971"/>
      <c r="F1" s="971"/>
      <c r="G1" s="971"/>
      <c r="H1" s="971"/>
      <c r="I1" s="74" t="s">
        <v>239</v>
      </c>
    </row>
    <row r="2" spans="1:9" ht="16.149999999999999" customHeight="1">
      <c r="A2" s="248"/>
      <c r="B2" s="248"/>
      <c r="C2" s="248"/>
      <c r="D2" s="248"/>
      <c r="E2" s="248"/>
      <c r="F2" s="248"/>
      <c r="G2" s="249"/>
      <c r="H2" s="249"/>
    </row>
    <row r="3" spans="1:9" s="122" customFormat="1" ht="16.149999999999999" customHeight="1">
      <c r="A3" s="250" t="str">
        <f>万元汇总表!A3</f>
        <v>产权持有人名称：毕节赛德水泥有限公司</v>
      </c>
      <c r="E3" s="14" t="str">
        <f>"             "&amp;万元汇总表!C3</f>
        <v xml:space="preserve">                       评估基准日：2022年12月31日</v>
      </c>
      <c r="F3" s="251"/>
      <c r="G3" s="251"/>
      <c r="H3" s="251"/>
      <c r="I3" s="15" t="s">
        <v>240</v>
      </c>
    </row>
    <row r="4" spans="1:9" s="249" customFormat="1" ht="21" customHeight="1">
      <c r="A4" s="252" t="s">
        <v>88</v>
      </c>
      <c r="B4" s="252" t="s">
        <v>241</v>
      </c>
      <c r="C4" s="252" t="s">
        <v>220</v>
      </c>
      <c r="D4" s="253" t="s">
        <v>242</v>
      </c>
      <c r="E4" s="253" t="s">
        <v>243</v>
      </c>
      <c r="F4" s="252" t="s">
        <v>24</v>
      </c>
      <c r="G4" s="254" t="s">
        <v>25</v>
      </c>
      <c r="H4" s="254" t="s">
        <v>27</v>
      </c>
      <c r="I4" s="255" t="s">
        <v>190</v>
      </c>
    </row>
    <row r="5" spans="1:9" ht="21" customHeight="1">
      <c r="A5" s="19">
        <f>ROW()-4</f>
        <v>1</v>
      </c>
      <c r="B5" s="888"/>
      <c r="C5" s="888"/>
      <c r="D5" s="889"/>
      <c r="E5" s="890"/>
      <c r="F5" s="891"/>
      <c r="G5" s="238"/>
      <c r="H5" s="64">
        <f>IF(F5=0,0,ROUND((G5-F5)/F5*100,2))</f>
        <v>0</v>
      </c>
      <c r="I5" s="99"/>
    </row>
    <row r="6" spans="1:9" ht="21" customHeight="1">
      <c r="A6" s="19">
        <f>ROW()-4</f>
        <v>2</v>
      </c>
      <c r="B6" s="888"/>
      <c r="C6" s="888"/>
      <c r="D6" s="889"/>
      <c r="E6" s="890"/>
      <c r="F6" s="891"/>
      <c r="G6" s="238"/>
      <c r="H6" s="358"/>
      <c r="I6" s="99"/>
    </row>
    <row r="7" spans="1:9" ht="21" customHeight="1">
      <c r="A7" s="19">
        <f>ROW()-4</f>
        <v>3</v>
      </c>
      <c r="B7" s="888"/>
      <c r="C7" s="888"/>
      <c r="D7" s="889"/>
      <c r="E7" s="890"/>
      <c r="F7" s="891"/>
      <c r="G7" s="238"/>
      <c r="H7" s="358"/>
      <c r="I7" s="99"/>
    </row>
    <row r="8" spans="1:9" ht="21" customHeight="1">
      <c r="A8" s="796"/>
      <c r="B8" s="888"/>
      <c r="C8" s="888"/>
      <c r="D8" s="889"/>
      <c r="E8" s="890"/>
      <c r="F8" s="891"/>
      <c r="G8" s="238"/>
      <c r="H8" s="358"/>
      <c r="I8" s="99"/>
    </row>
    <row r="9" spans="1:9" ht="21" customHeight="1">
      <c r="A9" s="796"/>
      <c r="B9" s="888"/>
      <c r="C9" s="888"/>
      <c r="D9" s="889"/>
      <c r="E9" s="890"/>
      <c r="F9" s="891"/>
      <c r="G9" s="238"/>
      <c r="H9" s="358"/>
      <c r="I9" s="99"/>
    </row>
    <row r="10" spans="1:9" ht="21" customHeight="1">
      <c r="A10" s="796"/>
      <c r="B10" s="888"/>
      <c r="C10" s="888"/>
      <c r="D10" s="889"/>
      <c r="E10" s="890"/>
      <c r="F10" s="891"/>
      <c r="G10" s="238"/>
      <c r="H10" s="358"/>
      <c r="I10" s="99"/>
    </row>
    <row r="11" spans="1:9" ht="21" customHeight="1">
      <c r="A11" s="796"/>
      <c r="B11" s="888"/>
      <c r="C11" s="888"/>
      <c r="D11" s="889"/>
      <c r="E11" s="890"/>
      <c r="F11" s="891"/>
      <c r="G11" s="238"/>
      <c r="H11" s="358"/>
      <c r="I11" s="99"/>
    </row>
    <row r="12" spans="1:9" ht="21" customHeight="1">
      <c r="A12" s="796"/>
      <c r="B12" s="888"/>
      <c r="C12" s="888"/>
      <c r="D12" s="889"/>
      <c r="E12" s="890"/>
      <c r="F12" s="891"/>
      <c r="G12" s="238"/>
      <c r="H12" s="358"/>
      <c r="I12" s="99"/>
    </row>
    <row r="13" spans="1:9" ht="21" customHeight="1">
      <c r="A13" s="796"/>
      <c r="B13" s="888"/>
      <c r="C13" s="888"/>
      <c r="D13" s="889"/>
      <c r="E13" s="890"/>
      <c r="F13" s="891"/>
      <c r="G13" s="238"/>
      <c r="H13" s="358"/>
      <c r="I13" s="99"/>
    </row>
    <row r="14" spans="1:9" ht="21" customHeight="1">
      <c r="A14" s="796"/>
      <c r="B14" s="888"/>
      <c r="C14" s="888"/>
      <c r="D14" s="889"/>
      <c r="E14" s="890"/>
      <c r="F14" s="891"/>
      <c r="G14" s="238"/>
      <c r="H14" s="358"/>
      <c r="I14" s="99"/>
    </row>
    <row r="15" spans="1:9" ht="21" customHeight="1">
      <c r="A15" s="796"/>
      <c r="B15" s="888"/>
      <c r="C15" s="888"/>
      <c r="D15" s="889"/>
      <c r="E15" s="890"/>
      <c r="F15" s="891"/>
      <c r="G15" s="238"/>
      <c r="H15" s="358"/>
      <c r="I15" s="99"/>
    </row>
    <row r="16" spans="1:9" ht="21" customHeight="1">
      <c r="A16" s="47"/>
      <c r="B16" s="17" t="s">
        <v>244</v>
      </c>
      <c r="C16" s="264"/>
      <c r="D16" s="265"/>
      <c r="E16" s="266"/>
      <c r="F16" s="328">
        <f>SUM(F5:F15)</f>
        <v>0</v>
      </c>
      <c r="G16" s="328">
        <f>SUM(G5:G15)</f>
        <v>0</v>
      </c>
      <c r="H16" s="64">
        <f>IF(F16=0,0,ROUND((G16-F16)/F16*100,2))</f>
        <v>0</v>
      </c>
      <c r="I16" s="99"/>
    </row>
    <row r="17" spans="1:11" ht="21" customHeight="1">
      <c r="A17" s="47"/>
      <c r="B17" s="17" t="s">
        <v>245</v>
      </c>
      <c r="C17" s="264"/>
      <c r="D17" s="265"/>
      <c r="E17" s="266"/>
      <c r="F17" s="238"/>
      <c r="G17" s="238"/>
      <c r="H17" s="64"/>
      <c r="I17" s="99"/>
    </row>
    <row r="18" spans="1:11" ht="21" customHeight="1">
      <c r="A18" s="47"/>
      <c r="B18" s="17" t="s">
        <v>246</v>
      </c>
      <c r="C18" s="237"/>
      <c r="D18" s="266"/>
      <c r="E18" s="892"/>
      <c r="F18" s="328">
        <f>F16-F17</f>
        <v>0</v>
      </c>
      <c r="G18" s="328">
        <f>G16-G17</f>
        <v>0</v>
      </c>
      <c r="H18" s="64">
        <f>IF(F18=0,0,ROUND((G18-F18)/F18*100,2))</f>
        <v>0</v>
      </c>
      <c r="I18" s="99"/>
    </row>
    <row r="19" spans="1:11" ht="16.149999999999999" customHeight="1">
      <c r="A19" s="29" t="str">
        <f>填表必读!A7&amp;填表必读!B7</f>
        <v>评估基准日：2022年12月31日</v>
      </c>
      <c r="B19" s="8"/>
      <c r="C19" s="8"/>
      <c r="D19" s="8"/>
      <c r="E19" s="29" t="str">
        <f>填表必读!A13&amp;填表必读!B13</f>
        <v>评估人员：</v>
      </c>
      <c r="F19" s="31"/>
      <c r="G19" s="969" t="str">
        <f>现金!G21</f>
        <v>北京卓信大华资产评估有限公司</v>
      </c>
      <c r="H19" s="969"/>
      <c r="I19" s="969"/>
      <c r="K19" s="893"/>
    </row>
    <row r="20" spans="1:11" ht="16.149999999999999" customHeight="1">
      <c r="A20" s="29" t="str">
        <f>填表必读!A11&amp;填表必读!B11</f>
        <v>填表日期：2023年5月5日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6.149999999999999" customHeight="1">
      <c r="A21" s="893"/>
      <c r="B21" s="893"/>
      <c r="C21" s="893"/>
      <c r="D21" s="893"/>
      <c r="E21" s="893"/>
      <c r="F21" s="893"/>
      <c r="G21" s="893"/>
      <c r="H21" s="893"/>
      <c r="I21" s="893"/>
    </row>
  </sheetData>
  <mergeCells count="2">
    <mergeCell ref="A1:H1"/>
    <mergeCell ref="G19:I19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3"/>
  <sheetViews>
    <sheetView topLeftCell="A13" workbookViewId="0">
      <selection activeCell="E23" sqref="E23"/>
    </sheetView>
  </sheetViews>
  <sheetFormatPr defaultColWidth="9" defaultRowHeight="15.75"/>
  <cols>
    <col min="1" max="1" width="6.75" style="2" customWidth="1"/>
    <col min="2" max="2" width="21.25" style="2" customWidth="1"/>
    <col min="3" max="3" width="10.625" style="2" customWidth="1"/>
    <col min="4" max="4" width="10" style="2" customWidth="1"/>
    <col min="5" max="5" width="10.75" style="2" customWidth="1"/>
    <col min="6" max="7" width="16.25" style="2" customWidth="1"/>
    <col min="8" max="8" width="10.625" style="2" customWidth="1"/>
    <col min="9" max="9" width="11.625" style="2" customWidth="1"/>
    <col min="10" max="16384" width="9" style="2"/>
  </cols>
  <sheetData>
    <row r="1" spans="1:9" ht="30" customHeight="1">
      <c r="A1" s="293"/>
      <c r="B1" s="293"/>
      <c r="C1" s="293"/>
      <c r="D1" s="314" t="s">
        <v>247</v>
      </c>
      <c r="F1" s="293"/>
      <c r="I1" s="74" t="s">
        <v>248</v>
      </c>
    </row>
    <row r="2" spans="1:9" ht="15" customHeight="1">
      <c r="I2" s="74"/>
    </row>
    <row r="3" spans="1:9" s="3" customFormat="1" ht="17.25" customHeight="1">
      <c r="A3" s="3" t="str">
        <f>万元汇总表!A3</f>
        <v>产权持有人名称：毕节赛德水泥有限公司</v>
      </c>
      <c r="D3" s="308"/>
      <c r="E3" s="14" t="str">
        <f>万元汇总表!C3</f>
        <v xml:space="preserve">          评估基准日：2022年12月31日</v>
      </c>
      <c r="F3" s="294"/>
      <c r="G3" s="122"/>
      <c r="H3" s="122"/>
      <c r="I3" s="15" t="s">
        <v>184</v>
      </c>
    </row>
    <row r="4" spans="1:9" s="4" customFormat="1" ht="21" customHeight="1">
      <c r="A4" s="17" t="s">
        <v>88</v>
      </c>
      <c r="B4" s="17" t="s">
        <v>249</v>
      </c>
      <c r="C4" s="17" t="s">
        <v>250</v>
      </c>
      <c r="D4" s="17" t="s">
        <v>230</v>
      </c>
      <c r="E4" s="17" t="s">
        <v>251</v>
      </c>
      <c r="F4" s="18" t="s">
        <v>189</v>
      </c>
      <c r="G4" s="17" t="s">
        <v>25</v>
      </c>
      <c r="H4" s="17" t="s">
        <v>27</v>
      </c>
      <c r="I4" s="17" t="s">
        <v>160</v>
      </c>
    </row>
    <row r="5" spans="1:9" s="5" customFormat="1" ht="21" customHeight="1">
      <c r="A5" s="19">
        <f>ROW()-4</f>
        <v>1</v>
      </c>
      <c r="B5" s="47"/>
      <c r="C5" s="182"/>
      <c r="D5" s="182"/>
      <c r="E5" s="20"/>
      <c r="F5" s="883"/>
      <c r="G5" s="883"/>
      <c r="H5" s="64">
        <f>IF(F5=0,0,ROUND((G5-F5)/F5*100,2))</f>
        <v>0</v>
      </c>
      <c r="I5" s="20"/>
    </row>
    <row r="6" spans="1:9" s="5" customFormat="1" ht="21" customHeight="1">
      <c r="A6" s="23"/>
      <c r="B6" s="47"/>
      <c r="C6" s="182"/>
      <c r="D6" s="182"/>
      <c r="E6" s="20"/>
      <c r="F6" s="883"/>
      <c r="G6" s="883"/>
      <c r="H6" s="64"/>
      <c r="I6" s="20"/>
    </row>
    <row r="7" spans="1:9" s="5" customFormat="1" ht="21" customHeight="1">
      <c r="A7" s="23"/>
      <c r="B7" s="47"/>
      <c r="C7" s="182"/>
      <c r="D7" s="182"/>
      <c r="E7" s="20"/>
      <c r="F7" s="883"/>
      <c r="G7" s="883"/>
      <c r="H7" s="64"/>
      <c r="I7" s="20"/>
    </row>
    <row r="8" spans="1:9" s="5" customFormat="1" ht="21" customHeight="1">
      <c r="A8" s="23"/>
      <c r="B8" s="47"/>
      <c r="C8" s="182"/>
      <c r="D8" s="182"/>
      <c r="E8" s="20"/>
      <c r="F8" s="883"/>
      <c r="G8" s="883"/>
      <c r="H8" s="64"/>
      <c r="I8" s="20"/>
    </row>
    <row r="9" spans="1:9" s="5" customFormat="1" ht="21" customHeight="1">
      <c r="A9" s="23"/>
      <c r="B9" s="47"/>
      <c r="C9" s="182"/>
      <c r="D9" s="182"/>
      <c r="E9" s="20"/>
      <c r="F9" s="883"/>
      <c r="G9" s="883"/>
      <c r="H9" s="64"/>
      <c r="I9" s="20"/>
    </row>
    <row r="10" spans="1:9" s="5" customFormat="1" ht="21" customHeight="1">
      <c r="A10" s="23"/>
      <c r="B10" s="65"/>
      <c r="C10" s="182"/>
      <c r="D10" s="182"/>
      <c r="E10" s="20"/>
      <c r="F10" s="883"/>
      <c r="G10" s="883"/>
      <c r="H10" s="64"/>
      <c r="I10" s="20"/>
    </row>
    <row r="11" spans="1:9" s="5" customFormat="1" ht="21" customHeight="1">
      <c r="A11" s="23"/>
      <c r="B11" s="47"/>
      <c r="C11" s="182"/>
      <c r="D11" s="182"/>
      <c r="E11" s="20"/>
      <c r="F11" s="883"/>
      <c r="G11" s="883"/>
      <c r="H11" s="64"/>
      <c r="I11" s="20"/>
    </row>
    <row r="12" spans="1:9" s="5" customFormat="1" ht="21" customHeight="1">
      <c r="A12" s="23"/>
      <c r="B12" s="47"/>
      <c r="C12" s="182"/>
      <c r="D12" s="182"/>
      <c r="E12" s="20"/>
      <c r="F12" s="883"/>
      <c r="G12" s="883"/>
      <c r="H12" s="64"/>
      <c r="I12" s="20"/>
    </row>
    <row r="13" spans="1:9" s="5" customFormat="1" ht="21" customHeight="1">
      <c r="A13" s="23"/>
      <c r="B13" s="47"/>
      <c r="C13" s="182"/>
      <c r="D13" s="182"/>
      <c r="E13" s="20"/>
      <c r="F13" s="883"/>
      <c r="G13" s="883"/>
      <c r="H13" s="64"/>
      <c r="I13" s="20"/>
    </row>
    <row r="14" spans="1:9" s="5" customFormat="1" ht="21" customHeight="1">
      <c r="A14" s="23"/>
      <c r="B14" s="47"/>
      <c r="C14" s="182"/>
      <c r="D14" s="182"/>
      <c r="E14" s="20"/>
      <c r="F14" s="883"/>
      <c r="G14" s="883"/>
      <c r="H14" s="64"/>
      <c r="I14" s="20"/>
    </row>
    <row r="15" spans="1:9" s="5" customFormat="1" ht="21" customHeight="1">
      <c r="A15" s="23"/>
      <c r="B15" s="65"/>
      <c r="C15" s="182"/>
      <c r="D15" s="182"/>
      <c r="E15" s="20"/>
      <c r="F15" s="883"/>
      <c r="G15" s="883"/>
      <c r="H15" s="64"/>
      <c r="I15" s="20"/>
    </row>
    <row r="16" spans="1:9" s="5" customFormat="1" ht="21" customHeight="1">
      <c r="A16" s="23"/>
      <c r="B16" s="65"/>
      <c r="C16" s="182"/>
      <c r="D16" s="182"/>
      <c r="E16" s="20"/>
      <c r="F16" s="883"/>
      <c r="G16" s="883"/>
      <c r="H16" s="64"/>
      <c r="I16" s="20"/>
    </row>
    <row r="17" spans="1:9" s="5" customFormat="1" ht="21" customHeight="1">
      <c r="A17" s="23"/>
      <c r="B17" s="884"/>
      <c r="C17" s="182"/>
      <c r="D17" s="182"/>
      <c r="E17" s="20"/>
      <c r="F17" s="883"/>
      <c r="G17" s="883"/>
      <c r="H17" s="64"/>
      <c r="I17" s="20"/>
    </row>
    <row r="18" spans="1:9" s="5" customFormat="1" ht="21" customHeight="1">
      <c r="A18" s="23"/>
      <c r="B18" s="728" t="s">
        <v>252</v>
      </c>
      <c r="C18" s="182"/>
      <c r="D18" s="182"/>
      <c r="E18" s="885"/>
      <c r="F18" s="28">
        <f>SUM(F5:F17)</f>
        <v>0</v>
      </c>
      <c r="G18" s="28">
        <f>SUM(G5:G17)</f>
        <v>0</v>
      </c>
      <c r="H18" s="28">
        <f>IF(F18=0,0,ROUND((G18-F18)/F18*100,2))</f>
        <v>0</v>
      </c>
      <c r="I18" s="20"/>
    </row>
    <row r="19" spans="1:9" s="5" customFormat="1" ht="21" customHeight="1">
      <c r="A19" s="23"/>
      <c r="B19" s="728" t="s">
        <v>253</v>
      </c>
      <c r="C19" s="182"/>
      <c r="D19" s="182"/>
      <c r="E19" s="885"/>
      <c r="F19" s="883"/>
      <c r="G19" s="883"/>
      <c r="H19" s="64"/>
      <c r="I19" s="20"/>
    </row>
    <row r="20" spans="1:9" s="5" customFormat="1" ht="21" customHeight="1">
      <c r="A20" s="23"/>
      <c r="B20" s="728" t="s">
        <v>254</v>
      </c>
      <c r="C20" s="182"/>
      <c r="D20" s="182"/>
      <c r="E20" s="885"/>
      <c r="F20" s="877"/>
      <c r="G20" s="877"/>
      <c r="H20" s="886"/>
      <c r="I20" s="20"/>
    </row>
    <row r="21" spans="1:9" s="6" customFormat="1" ht="21" customHeight="1">
      <c r="A21" s="26"/>
      <c r="B21" s="728" t="s">
        <v>255</v>
      </c>
      <c r="C21" s="27"/>
      <c r="D21" s="27"/>
      <c r="E21" s="27"/>
      <c r="F21" s="28">
        <f>F18-F19</f>
        <v>0</v>
      </c>
      <c r="G21" s="28">
        <f>G18-G20</f>
        <v>0</v>
      </c>
      <c r="H21" s="28">
        <f>IF(F21=0,0,ROUND((G21-F21)/F21*100,2))</f>
        <v>0</v>
      </c>
      <c r="I21" s="27"/>
    </row>
    <row r="22" spans="1:9" s="31" customFormat="1" ht="12.75">
      <c r="A22" s="145" t="str">
        <f>填表必读!A9&amp;填表必读!B9</f>
        <v>产权持有人填表人：刘竹</v>
      </c>
      <c r="E22" s="145" t="str">
        <f>填表必读!A13&amp;填表必读!B13</f>
        <v>评估人员：</v>
      </c>
      <c r="G22" s="967" t="str">
        <f>现金!G21</f>
        <v>北京卓信大华资产评估有限公司</v>
      </c>
      <c r="H22" s="967"/>
      <c r="I22" s="967"/>
    </row>
    <row r="23" spans="1:9" s="31" customFormat="1" ht="12.75">
      <c r="A23" s="145" t="str">
        <f>填表必读!A11&amp;填表必读!B11</f>
        <v>填表日期：2023年5月5日</v>
      </c>
    </row>
  </sheetData>
  <mergeCells count="1">
    <mergeCell ref="G22:I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29"/>
  <sheetViews>
    <sheetView view="pageBreakPreview" zoomScale="90" zoomScaleNormal="100" zoomScaleSheetLayoutView="90" workbookViewId="0">
      <selection activeCell="V17" sqref="V17"/>
    </sheetView>
  </sheetViews>
  <sheetFormatPr defaultColWidth="9" defaultRowHeight="15.75" outlineLevelCol="1"/>
  <cols>
    <col min="1" max="1" width="5.5" style="2" customWidth="1"/>
    <col min="2" max="2" width="31.5" style="2" customWidth="1"/>
    <col min="3" max="3" width="6.25" style="2" customWidth="1"/>
    <col min="4" max="4" width="10.25" style="2" customWidth="1"/>
    <col min="5" max="5" width="9.5" style="812" customWidth="1"/>
    <col min="6" max="6" width="8" style="2" customWidth="1"/>
    <col min="7" max="12" width="10.625" style="2" hidden="1" customWidth="1" outlineLevel="1"/>
    <col min="13" max="13" width="13.25" style="2" hidden="1" customWidth="1" outlineLevel="1"/>
    <col min="14" max="14" width="12.375" style="718" customWidth="1" collapsed="1"/>
    <col min="15" max="15" width="12.375" style="718" hidden="1" customWidth="1" outlineLevel="1"/>
    <col min="16" max="16" width="11.75" style="550" hidden="1" customWidth="1" outlineLevel="1"/>
    <col min="17" max="17" width="11.75" style="550" customWidth="1" collapsed="1"/>
    <col min="18" max="18" width="9.125" style="31" customWidth="1"/>
    <col min="19" max="19" width="16.625" style="2" customWidth="1"/>
    <col min="20" max="20" width="12.25" style="31" customWidth="1"/>
    <col min="21" max="21" width="9.25" style="31" customWidth="1"/>
    <col min="22" max="22" width="9" style="31"/>
    <col min="23" max="23" width="10.75" style="2"/>
    <col min="24" max="16384" width="9" style="2"/>
  </cols>
  <sheetData>
    <row r="1" spans="1:23" ht="30" customHeight="1">
      <c r="A1" s="972" t="s">
        <v>256</v>
      </c>
      <c r="B1" s="973"/>
      <c r="C1" s="973"/>
      <c r="D1" s="973"/>
      <c r="E1" s="974"/>
      <c r="F1" s="973"/>
      <c r="G1" s="973"/>
      <c r="H1" s="973"/>
      <c r="I1" s="973"/>
      <c r="J1" s="973"/>
      <c r="K1" s="973"/>
      <c r="L1" s="973"/>
      <c r="M1" s="973"/>
      <c r="N1" s="973"/>
      <c r="O1" s="973"/>
      <c r="P1" s="973"/>
      <c r="Q1" s="973"/>
      <c r="R1" s="973"/>
      <c r="S1" s="74" t="s">
        <v>257</v>
      </c>
    </row>
    <row r="2" spans="1:23" ht="15" customHeight="1">
      <c r="P2" s="2"/>
      <c r="Q2" s="2"/>
      <c r="S2" s="74"/>
      <c r="T2" s="882">
        <v>44561</v>
      </c>
    </row>
    <row r="3" spans="1:23" s="3" customFormat="1" ht="20.65" customHeight="1">
      <c r="A3" s="145" t="str">
        <f>分类汇总表!A3</f>
        <v>产权持有人名称：毕节赛德水泥有限公司</v>
      </c>
      <c r="B3" s="145"/>
      <c r="C3" s="145"/>
      <c r="D3" s="145"/>
      <c r="E3" s="316" t="str">
        <f>"                           "&amp;分类汇总表!D3</f>
        <v xml:space="preserve">                                     评估基准日：2022年12月31日</v>
      </c>
      <c r="F3" s="145"/>
      <c r="G3" s="145"/>
      <c r="H3" s="145"/>
      <c r="I3" s="145"/>
      <c r="J3" s="145"/>
      <c r="K3" s="145"/>
      <c r="L3" s="145"/>
      <c r="M3" s="145"/>
      <c r="N3" s="842"/>
      <c r="O3" s="842"/>
      <c r="P3" s="31"/>
      <c r="Q3" s="31"/>
      <c r="R3" s="31"/>
      <c r="S3" s="74" t="s">
        <v>158</v>
      </c>
      <c r="T3" s="975" t="s">
        <v>258</v>
      </c>
      <c r="U3" s="975"/>
      <c r="V3" s="975"/>
      <c r="W3" s="846">
        <v>44561</v>
      </c>
    </row>
    <row r="4" spans="1:23" s="4" customFormat="1" ht="21" customHeight="1">
      <c r="A4" s="979" t="s">
        <v>88</v>
      </c>
      <c r="B4" s="979" t="s">
        <v>259</v>
      </c>
      <c r="C4" s="979" t="s">
        <v>260</v>
      </c>
      <c r="D4" s="979" t="s">
        <v>261</v>
      </c>
      <c r="E4" s="981" t="s">
        <v>262</v>
      </c>
      <c r="F4" s="979" t="s">
        <v>263</v>
      </c>
      <c r="G4" s="976" t="s">
        <v>264</v>
      </c>
      <c r="H4" s="977"/>
      <c r="I4" s="977"/>
      <c r="J4" s="977"/>
      <c r="K4" s="977"/>
      <c r="L4" s="977"/>
      <c r="M4" s="978"/>
      <c r="N4" s="979" t="s">
        <v>24</v>
      </c>
      <c r="O4" s="979" t="s">
        <v>265</v>
      </c>
      <c r="P4" s="979" t="s">
        <v>266</v>
      </c>
      <c r="Q4" s="979" t="s">
        <v>25</v>
      </c>
      <c r="R4" s="979" t="s">
        <v>27</v>
      </c>
      <c r="S4" s="979" t="s">
        <v>160</v>
      </c>
      <c r="T4" s="17" t="s">
        <v>267</v>
      </c>
      <c r="U4" s="17" t="s">
        <v>268</v>
      </c>
      <c r="V4" s="17" t="s">
        <v>269</v>
      </c>
    </row>
    <row r="5" spans="1:23" s="4" customFormat="1" ht="21" customHeight="1">
      <c r="A5" s="980"/>
      <c r="B5" s="980"/>
      <c r="C5" s="980"/>
      <c r="D5" s="980"/>
      <c r="E5" s="982"/>
      <c r="F5" s="980"/>
      <c r="G5" s="252" t="s">
        <v>270</v>
      </c>
      <c r="H5" s="829" t="s">
        <v>271</v>
      </c>
      <c r="I5" s="829" t="s">
        <v>272</v>
      </c>
      <c r="J5" s="829" t="s">
        <v>273</v>
      </c>
      <c r="K5" s="829" t="s">
        <v>274</v>
      </c>
      <c r="L5" s="829" t="s">
        <v>275</v>
      </c>
      <c r="M5" s="829" t="s">
        <v>276</v>
      </c>
      <c r="N5" s="980"/>
      <c r="O5" s="980"/>
      <c r="P5" s="980"/>
      <c r="Q5" s="980"/>
      <c r="R5" s="980">
        <f>IF(N5=0,0,ROUND((P5-N5)/N5*100,2))</f>
        <v>0</v>
      </c>
      <c r="S5" s="980"/>
      <c r="T5" s="5"/>
      <c r="U5" s="5"/>
      <c r="V5" s="5"/>
    </row>
    <row r="6" spans="1:23" s="4" customFormat="1" ht="21" customHeight="1">
      <c r="A6" s="19"/>
      <c r="B6" s="721"/>
      <c r="C6" s="873"/>
      <c r="D6" s="114"/>
      <c r="E6" s="350"/>
      <c r="F6" s="114"/>
      <c r="G6" s="114"/>
      <c r="H6" s="114"/>
      <c r="I6" s="114"/>
      <c r="J6" s="114"/>
      <c r="K6" s="114"/>
      <c r="L6" s="114"/>
      <c r="M6" s="114"/>
      <c r="N6" s="877"/>
      <c r="O6" s="723"/>
      <c r="P6" s="296"/>
      <c r="Q6" s="296"/>
      <c r="R6" s="302">
        <f t="shared" ref="R6:R12" si="0">IF(N6=0,0,ROUND((Q6-N6)/N6*100,2))</f>
        <v>0</v>
      </c>
      <c r="S6" s="510"/>
      <c r="T6" s="825"/>
      <c r="U6" s="5"/>
      <c r="V6" s="5"/>
    </row>
    <row r="7" spans="1:23" s="4" customFormat="1" ht="21" customHeight="1">
      <c r="A7" s="23"/>
      <c r="B7" s="721"/>
      <c r="C7" s="873"/>
      <c r="D7" s="114"/>
      <c r="E7" s="350"/>
      <c r="F7" s="114"/>
      <c r="G7" s="114"/>
      <c r="H7" s="114"/>
      <c r="I7" s="114"/>
      <c r="J7" s="114"/>
      <c r="K7" s="114"/>
      <c r="L7" s="114"/>
      <c r="M7" s="114"/>
      <c r="N7" s="877"/>
      <c r="O7" s="723"/>
      <c r="P7" s="296"/>
      <c r="Q7" s="296"/>
      <c r="R7" s="302">
        <f t="shared" si="0"/>
        <v>0</v>
      </c>
      <c r="S7" s="510"/>
      <c r="T7" s="5"/>
      <c r="U7" s="5"/>
      <c r="V7" s="5"/>
    </row>
    <row r="8" spans="1:23" s="4" customFormat="1" ht="21" customHeight="1">
      <c r="A8" s="23"/>
      <c r="B8" s="874"/>
      <c r="C8" s="873"/>
      <c r="D8" s="114"/>
      <c r="E8" s="350"/>
      <c r="F8" s="114"/>
      <c r="G8" s="114"/>
      <c r="H8" s="114"/>
      <c r="I8" s="114"/>
      <c r="J8" s="114"/>
      <c r="K8" s="114"/>
      <c r="L8" s="114"/>
      <c r="M8" s="114"/>
      <c r="N8" s="877"/>
      <c r="O8" s="723"/>
      <c r="P8" s="296"/>
      <c r="Q8" s="296"/>
      <c r="R8" s="302">
        <f t="shared" si="0"/>
        <v>0</v>
      </c>
      <c r="S8" s="510"/>
      <c r="T8" s="825"/>
      <c r="U8" s="329">
        <f>Q8*(1-0.03)</f>
        <v>0</v>
      </c>
      <c r="V8" s="5"/>
    </row>
    <row r="9" spans="1:23" s="4" customFormat="1" ht="21" customHeight="1">
      <c r="A9" s="23"/>
      <c r="B9" s="721"/>
      <c r="C9" s="873"/>
      <c r="D9" s="114"/>
      <c r="E9" s="350"/>
      <c r="F9" s="114"/>
      <c r="G9" s="114"/>
      <c r="H9" s="114"/>
      <c r="I9" s="114"/>
      <c r="J9" s="114"/>
      <c r="K9" s="114"/>
      <c r="L9" s="114"/>
      <c r="M9" s="114"/>
      <c r="N9" s="877"/>
      <c r="O9" s="723"/>
      <c r="P9" s="296"/>
      <c r="Q9" s="296"/>
      <c r="R9" s="302">
        <f t="shared" si="0"/>
        <v>0</v>
      </c>
      <c r="S9" s="510"/>
      <c r="T9" s="5"/>
      <c r="U9" s="5"/>
      <c r="V9" s="5"/>
    </row>
    <row r="10" spans="1:23" s="4" customFormat="1" ht="21" customHeight="1">
      <c r="A10" s="23"/>
      <c r="B10" s="721"/>
      <c r="C10" s="873"/>
      <c r="D10" s="114"/>
      <c r="E10" s="350"/>
      <c r="F10" s="114"/>
      <c r="G10" s="114"/>
      <c r="H10" s="114"/>
      <c r="I10" s="114"/>
      <c r="J10" s="114"/>
      <c r="K10" s="114"/>
      <c r="L10" s="114"/>
      <c r="M10" s="114"/>
      <c r="N10" s="877"/>
      <c r="O10" s="723"/>
      <c r="P10" s="296"/>
      <c r="Q10" s="296"/>
      <c r="R10" s="302">
        <f t="shared" si="0"/>
        <v>0</v>
      </c>
      <c r="S10" s="510"/>
      <c r="T10" s="5"/>
      <c r="U10" s="5"/>
      <c r="V10" s="5"/>
    </row>
    <row r="11" spans="1:23" s="4" customFormat="1" ht="21" customHeight="1">
      <c r="A11" s="23"/>
      <c r="B11" s="721"/>
      <c r="C11" s="873"/>
      <c r="D11" s="114"/>
      <c r="E11" s="350"/>
      <c r="F11" s="114"/>
      <c r="G11" s="114"/>
      <c r="H11" s="114"/>
      <c r="I11" s="114"/>
      <c r="J11" s="114"/>
      <c r="K11" s="114"/>
      <c r="L11" s="114"/>
      <c r="M11" s="114"/>
      <c r="N11" s="877"/>
      <c r="O11" s="723"/>
      <c r="P11" s="296"/>
      <c r="Q11" s="296"/>
      <c r="R11" s="302">
        <f t="shared" si="0"/>
        <v>0</v>
      </c>
      <c r="S11" s="510"/>
      <c r="T11" s="5"/>
      <c r="U11" s="5"/>
      <c r="V11" s="5"/>
    </row>
    <row r="12" spans="1:23" s="4" customFormat="1" ht="21" customHeight="1">
      <c r="A12" s="23"/>
      <c r="B12" s="721"/>
      <c r="C12" s="873"/>
      <c r="D12" s="114"/>
      <c r="E12" s="350"/>
      <c r="F12" s="114"/>
      <c r="G12" s="114"/>
      <c r="H12" s="114"/>
      <c r="I12" s="114"/>
      <c r="J12" s="114"/>
      <c r="K12" s="114"/>
      <c r="L12" s="114"/>
      <c r="M12" s="114"/>
      <c r="N12" s="877"/>
      <c r="O12" s="723"/>
      <c r="P12" s="296"/>
      <c r="Q12" s="296"/>
      <c r="R12" s="302">
        <f t="shared" si="0"/>
        <v>0</v>
      </c>
      <c r="S12" s="510"/>
      <c r="T12" s="825"/>
      <c r="U12" s="5"/>
      <c r="V12" s="5"/>
    </row>
    <row r="13" spans="1:23" s="4" customFormat="1" ht="21" customHeight="1">
      <c r="A13" s="23"/>
      <c r="B13" s="116"/>
      <c r="C13" s="116"/>
      <c r="D13" s="114"/>
      <c r="E13" s="875"/>
      <c r="F13" s="114"/>
      <c r="G13" s="114"/>
      <c r="H13" s="114"/>
      <c r="I13" s="114"/>
      <c r="J13" s="114"/>
      <c r="K13" s="114"/>
      <c r="L13" s="114"/>
      <c r="M13" s="114"/>
      <c r="N13" s="878"/>
      <c r="O13" s="723"/>
      <c r="P13" s="724"/>
      <c r="Q13" s="724"/>
      <c r="R13" s="724"/>
      <c r="S13" s="17"/>
      <c r="T13" s="5"/>
      <c r="U13" s="5"/>
      <c r="V13" s="5"/>
    </row>
    <row r="14" spans="1:23" s="4" customFormat="1" ht="21" customHeight="1">
      <c r="A14" s="23"/>
      <c r="B14" s="116"/>
      <c r="C14" s="116"/>
      <c r="D14" s="114"/>
      <c r="E14" s="875"/>
      <c r="F14" s="114"/>
      <c r="G14" s="114"/>
      <c r="H14" s="114"/>
      <c r="I14" s="114"/>
      <c r="J14" s="114"/>
      <c r="K14" s="114"/>
      <c r="L14" s="114"/>
      <c r="M14" s="114"/>
      <c r="N14" s="878"/>
      <c r="O14" s="723"/>
      <c r="P14" s="724"/>
      <c r="Q14" s="724"/>
      <c r="R14" s="724"/>
      <c r="S14" s="17"/>
      <c r="T14" s="5"/>
      <c r="U14" s="5"/>
      <c r="V14" s="5"/>
    </row>
    <row r="15" spans="1:23" s="4" customFormat="1" ht="21" customHeight="1">
      <c r="A15" s="23"/>
      <c r="B15" s="721"/>
      <c r="C15" s="721"/>
      <c r="D15" s="114"/>
      <c r="E15" s="875"/>
      <c r="F15" s="114"/>
      <c r="G15" s="114"/>
      <c r="H15" s="114"/>
      <c r="I15" s="114"/>
      <c r="J15" s="114"/>
      <c r="K15" s="114"/>
      <c r="L15" s="114"/>
      <c r="M15" s="114"/>
      <c r="N15" s="878"/>
      <c r="O15" s="723"/>
      <c r="P15" s="296"/>
      <c r="Q15" s="296"/>
      <c r="R15" s="724"/>
      <c r="S15" s="17"/>
      <c r="T15" s="5"/>
      <c r="U15" s="5"/>
      <c r="V15" s="5"/>
    </row>
    <row r="16" spans="1:23" s="4" customFormat="1" ht="21" customHeight="1">
      <c r="A16" s="23"/>
      <c r="B16" s="721"/>
      <c r="C16" s="721"/>
      <c r="D16" s="114"/>
      <c r="E16" s="875"/>
      <c r="F16" s="114"/>
      <c r="G16" s="114"/>
      <c r="H16" s="114"/>
      <c r="I16" s="114"/>
      <c r="J16" s="114"/>
      <c r="K16" s="114"/>
      <c r="L16" s="114"/>
      <c r="M16" s="114"/>
      <c r="N16" s="878"/>
      <c r="O16" s="723"/>
      <c r="P16" s="724"/>
      <c r="Q16" s="724"/>
      <c r="R16" s="724"/>
      <c r="S16" s="17"/>
      <c r="T16" s="5"/>
      <c r="U16" s="5"/>
      <c r="V16" s="5"/>
    </row>
    <row r="17" spans="1:22" s="4" customFormat="1" ht="21" customHeight="1">
      <c r="A17" s="23"/>
      <c r="B17" s="721"/>
      <c r="C17" s="721"/>
      <c r="D17" s="114"/>
      <c r="E17" s="875"/>
      <c r="F17" s="114"/>
      <c r="G17" s="114"/>
      <c r="H17" s="114"/>
      <c r="I17" s="114"/>
      <c r="J17" s="114"/>
      <c r="K17" s="114"/>
      <c r="L17" s="114"/>
      <c r="M17" s="114"/>
      <c r="N17" s="878"/>
      <c r="O17" s="723"/>
      <c r="P17" s="296"/>
      <c r="Q17" s="296"/>
      <c r="R17" s="724"/>
      <c r="S17" s="17"/>
      <c r="T17" s="31"/>
      <c r="U17" s="31"/>
      <c r="V17" s="31"/>
    </row>
    <row r="18" spans="1:22" ht="21" customHeight="1">
      <c r="A18" s="725"/>
      <c r="B18" s="726" t="s">
        <v>277</v>
      </c>
      <c r="C18" s="726"/>
      <c r="D18" s="727"/>
      <c r="E18" s="876"/>
      <c r="F18" s="727"/>
      <c r="G18" s="727"/>
      <c r="H18" s="727"/>
      <c r="I18" s="727"/>
      <c r="J18" s="727"/>
      <c r="K18" s="727"/>
      <c r="L18" s="727"/>
      <c r="M18" s="727"/>
      <c r="N18" s="879">
        <f>SUM(N6:N17)</f>
        <v>0</v>
      </c>
      <c r="O18" s="655"/>
      <c r="P18" s="655"/>
      <c r="Q18" s="655">
        <f>SUM(Q6:Q17)</f>
        <v>0</v>
      </c>
      <c r="R18" s="302">
        <f>IF(N18=0,0,ROUND((Q18-N18)/N18*100,2))</f>
        <v>0</v>
      </c>
      <c r="S18" s="116"/>
    </row>
    <row r="19" spans="1:22" ht="21" customHeight="1">
      <c r="A19" s="725"/>
      <c r="B19" s="726" t="s">
        <v>278</v>
      </c>
      <c r="C19" s="726"/>
      <c r="D19" s="727"/>
      <c r="E19" s="876"/>
      <c r="F19" s="727"/>
      <c r="G19" s="872"/>
      <c r="H19" s="872"/>
      <c r="I19" s="872"/>
      <c r="J19" s="872"/>
      <c r="K19" s="872"/>
      <c r="L19" s="872"/>
      <c r="M19" s="872"/>
      <c r="N19" s="880"/>
      <c r="O19" s="729">
        <v>3840926.3</v>
      </c>
      <c r="P19" s="730"/>
      <c r="Q19" s="730"/>
      <c r="R19" s="302">
        <f>IF(N19=0,0,ROUND((Q19-N19)/N19*100,2))</f>
        <v>0</v>
      </c>
      <c r="S19" s="116"/>
    </row>
    <row r="20" spans="1:22" ht="21" customHeight="1">
      <c r="A20" s="725"/>
      <c r="B20" s="726" t="s">
        <v>279</v>
      </c>
      <c r="C20" s="726"/>
      <c r="D20" s="727"/>
      <c r="E20" s="876"/>
      <c r="F20" s="727"/>
      <c r="G20" s="872"/>
      <c r="H20" s="872"/>
      <c r="I20" s="872"/>
      <c r="J20" s="872"/>
      <c r="K20" s="872"/>
      <c r="L20" s="872"/>
      <c r="M20" s="872"/>
      <c r="N20" s="729"/>
      <c r="O20" s="729"/>
      <c r="P20" s="729">
        <f>3840926.3-485000*0.97</f>
        <v>3370476.3</v>
      </c>
      <c r="Q20" s="730"/>
      <c r="R20" s="731"/>
      <c r="S20" s="116"/>
    </row>
    <row r="21" spans="1:22" ht="21" customHeight="1">
      <c r="A21" s="725"/>
      <c r="B21" s="726" t="s">
        <v>280</v>
      </c>
      <c r="C21" s="726"/>
      <c r="D21" s="727"/>
      <c r="E21" s="876"/>
      <c r="F21" s="727"/>
      <c r="G21" s="727"/>
      <c r="H21" s="727"/>
      <c r="I21" s="727"/>
      <c r="J21" s="727"/>
      <c r="K21" s="727"/>
      <c r="L21" s="727"/>
      <c r="M21" s="727"/>
      <c r="N21" s="655"/>
      <c r="O21" s="655"/>
      <c r="P21" s="655"/>
      <c r="Q21" s="655"/>
      <c r="R21" s="302">
        <f>IF(N21=0,0,ROUND((Q21-N21)/N21*100,2))</f>
        <v>0</v>
      </c>
      <c r="S21" s="116"/>
    </row>
    <row r="22" spans="1:22" s="31" customFormat="1" ht="12.75">
      <c r="A22" s="145" t="str">
        <f>填表必读!A9&amp;填表必读!B9</f>
        <v>产权持有人填表人：刘竹</v>
      </c>
      <c r="E22" s="815" t="str">
        <f>填表必读!A13&amp;填表必读!B13</f>
        <v>评估人员：</v>
      </c>
      <c r="N22" s="533"/>
      <c r="O22" s="533"/>
      <c r="P22" s="967" t="str">
        <f>现金!G21</f>
        <v>北京卓信大华资产评估有限公司</v>
      </c>
      <c r="Q22" s="967"/>
      <c r="R22" s="967"/>
      <c r="S22" s="967"/>
    </row>
    <row r="23" spans="1:22" s="31" customFormat="1" ht="12.75">
      <c r="A23" s="145" t="str">
        <f>填表必读!A11&amp;填表必读!B11</f>
        <v>填表日期：2023年5月5日</v>
      </c>
      <c r="E23" s="824"/>
      <c r="N23" s="533"/>
      <c r="O23" s="533"/>
      <c r="P23" s="684"/>
      <c r="Q23" s="684"/>
    </row>
    <row r="24" spans="1:22" s="31" customFormat="1" ht="12.75">
      <c r="E24" s="824"/>
      <c r="N24" s="533"/>
      <c r="O24" s="533"/>
      <c r="P24" s="550"/>
      <c r="Q24" s="550"/>
    </row>
    <row r="26" spans="1:22">
      <c r="O26" s="881" t="s">
        <v>281</v>
      </c>
      <c r="P26" s="729">
        <v>3840926.3</v>
      </c>
    </row>
    <row r="29" spans="1:22">
      <c r="P29" s="550">
        <f>485000*0.97</f>
        <v>470450</v>
      </c>
    </row>
  </sheetData>
  <mergeCells count="16">
    <mergeCell ref="A1:R1"/>
    <mergeCell ref="T3:V3"/>
    <mergeCell ref="G4:M4"/>
    <mergeCell ref="P22:S22"/>
    <mergeCell ref="A4:A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R4:R5"/>
    <mergeCell ref="S4:S5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r:id="rId1"/>
  <headerFooter>
    <oddHeader>&amp;R&amp;"宋体,加粗"&amp;10第 &amp;P 页，共 &amp;N 页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24"/>
  <sheetViews>
    <sheetView topLeftCell="B1" workbookViewId="0">
      <selection activeCell="E23" sqref="E23"/>
    </sheetView>
  </sheetViews>
  <sheetFormatPr defaultColWidth="9" defaultRowHeight="15.75" outlineLevelCol="1"/>
  <cols>
    <col min="1" max="1" width="5.5" style="2" customWidth="1"/>
    <col min="2" max="2" width="31.5" style="2" customWidth="1"/>
    <col min="3" max="3" width="6.25" style="2" customWidth="1"/>
    <col min="4" max="4" width="10.25" style="2" customWidth="1"/>
    <col min="5" max="5" width="9.5" style="2" customWidth="1"/>
    <col min="6" max="6" width="8" style="2" customWidth="1"/>
    <col min="7" max="12" width="10.625" style="2" hidden="1" customWidth="1" outlineLevel="1"/>
    <col min="13" max="13" width="13.25" style="2" hidden="1" customWidth="1" outlineLevel="1"/>
    <col min="14" max="14" width="10.875" style="718" customWidth="1" collapsed="1"/>
    <col min="15" max="19" width="12.375" style="718" hidden="1" customWidth="1" outlineLevel="1"/>
    <col min="20" max="20" width="11.75" style="550" hidden="1" customWidth="1" outlineLevel="1"/>
    <col min="21" max="21" width="10.75" style="550" customWidth="1" collapsed="1"/>
    <col min="22" max="22" width="10.125" style="31" customWidth="1"/>
    <col min="23" max="23" width="14.625" style="2" customWidth="1"/>
    <col min="24" max="24" width="12.25" style="31" customWidth="1"/>
    <col min="25" max="26" width="9" style="31"/>
    <col min="27" max="16384" width="9" style="2"/>
  </cols>
  <sheetData>
    <row r="1" spans="1:26" ht="30" customHeight="1">
      <c r="A1" s="972" t="s">
        <v>282</v>
      </c>
      <c r="B1" s="973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3"/>
      <c r="O1" s="973"/>
      <c r="P1" s="973"/>
      <c r="Q1" s="973"/>
      <c r="R1" s="973"/>
      <c r="S1" s="973"/>
      <c r="T1" s="973"/>
      <c r="U1" s="973"/>
      <c r="V1" s="973"/>
      <c r="W1" s="74" t="s">
        <v>283</v>
      </c>
    </row>
    <row r="2" spans="1:26" ht="15" customHeight="1">
      <c r="T2" s="2"/>
      <c r="U2" s="2"/>
      <c r="W2" s="74"/>
    </row>
    <row r="3" spans="1:26" s="3" customFormat="1" ht="20.65" customHeight="1">
      <c r="A3" s="3" t="str">
        <f>分类汇总表!A3</f>
        <v>产权持有人名称：毕节赛德水泥有限公司</v>
      </c>
      <c r="E3" s="14" t="str">
        <f>"                           "&amp;分类汇总表!D3</f>
        <v xml:space="preserve">                                     评估基准日：2022年12月31日</v>
      </c>
      <c r="K3" s="14" t="str">
        <f>"                           "&amp;分类汇总表!D3</f>
        <v xml:space="preserve">                                     评估基准日：2022年12月31日</v>
      </c>
      <c r="N3" s="719"/>
      <c r="O3" s="719"/>
      <c r="P3" s="719"/>
      <c r="Q3" s="719"/>
      <c r="R3" s="719"/>
      <c r="S3" s="719"/>
      <c r="T3" s="122"/>
      <c r="U3" s="122"/>
      <c r="V3" s="122"/>
      <c r="W3" s="15" t="s">
        <v>184</v>
      </c>
      <c r="X3" s="975" t="s">
        <v>258</v>
      </c>
      <c r="Y3" s="975"/>
      <c r="Z3" s="975"/>
    </row>
    <row r="4" spans="1:26" s="4" customFormat="1" ht="21" customHeight="1">
      <c r="A4" s="979" t="s">
        <v>88</v>
      </c>
      <c r="B4" s="979" t="s">
        <v>259</v>
      </c>
      <c r="C4" s="979" t="s">
        <v>260</v>
      </c>
      <c r="D4" s="979" t="s">
        <v>261</v>
      </c>
      <c r="E4" s="979" t="s">
        <v>262</v>
      </c>
      <c r="F4" s="979" t="s">
        <v>263</v>
      </c>
      <c r="G4" s="976" t="s">
        <v>264</v>
      </c>
      <c r="H4" s="985"/>
      <c r="I4" s="985"/>
      <c r="J4" s="985"/>
      <c r="K4" s="985"/>
      <c r="L4" s="985"/>
      <c r="M4" s="986"/>
      <c r="N4" s="984" t="s">
        <v>189</v>
      </c>
      <c r="O4" s="979" t="s">
        <v>265</v>
      </c>
      <c r="P4" s="979" t="s">
        <v>284</v>
      </c>
      <c r="Q4" s="979" t="s">
        <v>285</v>
      </c>
      <c r="R4" s="979" t="s">
        <v>286</v>
      </c>
      <c r="S4" s="979" t="s">
        <v>287</v>
      </c>
      <c r="T4" s="979" t="s">
        <v>266</v>
      </c>
      <c r="U4" s="979" t="s">
        <v>25</v>
      </c>
      <c r="V4" s="979" t="s">
        <v>27</v>
      </c>
      <c r="W4" s="979" t="s">
        <v>160</v>
      </c>
      <c r="X4" s="17" t="s">
        <v>267</v>
      </c>
      <c r="Y4" s="17" t="s">
        <v>268</v>
      </c>
      <c r="Z4" s="17" t="s">
        <v>269</v>
      </c>
    </row>
    <row r="5" spans="1:26" s="4" customFormat="1" ht="21" customHeight="1">
      <c r="A5" s="983"/>
      <c r="B5" s="983"/>
      <c r="C5" s="983"/>
      <c r="D5" s="983"/>
      <c r="E5" s="983"/>
      <c r="F5" s="983"/>
      <c r="G5" s="252" t="s">
        <v>270</v>
      </c>
      <c r="H5" s="829" t="s">
        <v>271</v>
      </c>
      <c r="I5" s="829" t="s">
        <v>272</v>
      </c>
      <c r="J5" s="829" t="s">
        <v>273</v>
      </c>
      <c r="K5" s="829" t="s">
        <v>274</v>
      </c>
      <c r="L5" s="829" t="s">
        <v>275</v>
      </c>
      <c r="M5" s="829" t="s">
        <v>276</v>
      </c>
      <c r="N5" s="983"/>
      <c r="O5" s="983"/>
      <c r="P5" s="983"/>
      <c r="Q5" s="983"/>
      <c r="R5" s="983"/>
      <c r="S5" s="983"/>
      <c r="T5" s="983"/>
      <c r="U5" s="983"/>
      <c r="V5" s="983">
        <f>IF(N5=0,0,ROUND((T5-N5)/N5*100,2))</f>
        <v>0</v>
      </c>
      <c r="W5" s="983"/>
      <c r="X5" s="5"/>
      <c r="Y5" s="5"/>
      <c r="Z5" s="5"/>
    </row>
    <row r="6" spans="1:26" s="4" customFormat="1" ht="21" customHeight="1">
      <c r="A6" s="19">
        <f>ROW()-5</f>
        <v>1</v>
      </c>
      <c r="B6" s="721"/>
      <c r="C6" s="721"/>
      <c r="D6" s="114"/>
      <c r="E6" s="118"/>
      <c r="F6" s="114"/>
      <c r="G6" s="114"/>
      <c r="H6" s="114"/>
      <c r="I6" s="114"/>
      <c r="J6" s="114"/>
      <c r="K6" s="114"/>
      <c r="L6" s="114"/>
      <c r="M6" s="114"/>
      <c r="N6" s="723"/>
      <c r="O6" s="723"/>
      <c r="P6" s="723"/>
      <c r="Q6" s="723"/>
      <c r="R6" s="723"/>
      <c r="S6" s="723"/>
      <c r="T6" s="296"/>
      <c r="U6" s="296"/>
      <c r="V6" s="302">
        <f>IF(N6=0,0,ROUND((U6-N6)/N6*100,2))</f>
        <v>0</v>
      </c>
      <c r="W6" s="17"/>
      <c r="X6" s="5"/>
      <c r="Y6" s="5"/>
      <c r="Z6" s="5"/>
    </row>
    <row r="7" spans="1:26" s="4" customFormat="1" ht="21" customHeight="1">
      <c r="A7" s="19">
        <f>ROW()-5</f>
        <v>2</v>
      </c>
      <c r="B7" s="721"/>
      <c r="C7" s="721"/>
      <c r="D7" s="114"/>
      <c r="E7" s="118"/>
      <c r="F7" s="114"/>
      <c r="G7" s="114"/>
      <c r="H7" s="114"/>
      <c r="I7" s="114"/>
      <c r="J7" s="114"/>
      <c r="K7" s="114"/>
      <c r="L7" s="114"/>
      <c r="M7" s="114"/>
      <c r="N7" s="723"/>
      <c r="O7" s="723"/>
      <c r="P7" s="723"/>
      <c r="Q7" s="723"/>
      <c r="R7" s="723"/>
      <c r="S7" s="723"/>
      <c r="T7" s="296"/>
      <c r="U7" s="296"/>
      <c r="V7" s="302">
        <f>IF(N7=0,0,ROUND((U7-N7)/N7*100,2))</f>
        <v>0</v>
      </c>
      <c r="W7" s="17"/>
      <c r="X7" s="5"/>
      <c r="Y7" s="5"/>
      <c r="Z7" s="5"/>
    </row>
    <row r="8" spans="1:26" s="4" customFormat="1" ht="21" customHeight="1">
      <c r="A8" s="19">
        <f>ROW()-5</f>
        <v>3</v>
      </c>
      <c r="B8" s="721"/>
      <c r="C8" s="721"/>
      <c r="D8" s="114"/>
      <c r="E8" s="118"/>
      <c r="F8" s="114"/>
      <c r="G8" s="114"/>
      <c r="H8" s="114"/>
      <c r="I8" s="114"/>
      <c r="J8" s="114"/>
      <c r="K8" s="114"/>
      <c r="L8" s="114"/>
      <c r="M8" s="114"/>
      <c r="N8" s="723"/>
      <c r="O8" s="723"/>
      <c r="P8" s="723"/>
      <c r="Q8" s="723"/>
      <c r="R8" s="723"/>
      <c r="S8" s="723"/>
      <c r="T8" s="296"/>
      <c r="U8" s="296"/>
      <c r="V8" s="302">
        <f>IF(N8=0,0,ROUND((U8-N8)/N8*100,2))</f>
        <v>0</v>
      </c>
      <c r="W8" s="17"/>
      <c r="X8" s="5"/>
      <c r="Y8" s="5"/>
      <c r="Z8" s="5"/>
    </row>
    <row r="9" spans="1:26" s="4" customFormat="1" ht="21" customHeight="1">
      <c r="A9" s="19">
        <f>ROW()-5</f>
        <v>4</v>
      </c>
      <c r="B9" s="721"/>
      <c r="C9" s="721"/>
      <c r="D9" s="114"/>
      <c r="E9" s="118"/>
      <c r="F9" s="114"/>
      <c r="G9" s="114"/>
      <c r="H9" s="114"/>
      <c r="I9" s="114"/>
      <c r="J9" s="114"/>
      <c r="K9" s="114"/>
      <c r="L9" s="114"/>
      <c r="M9" s="114"/>
      <c r="N9" s="723"/>
      <c r="O9" s="723"/>
      <c r="P9" s="723"/>
      <c r="Q9" s="723"/>
      <c r="R9" s="723"/>
      <c r="S9" s="723"/>
      <c r="T9" s="296"/>
      <c r="U9" s="296"/>
      <c r="V9" s="302">
        <f>IF(N9=0,0,ROUND((U9-N9)/N9*100,2))</f>
        <v>0</v>
      </c>
      <c r="W9" s="17"/>
      <c r="X9" s="5"/>
      <c r="Y9" s="5"/>
      <c r="Z9" s="5"/>
    </row>
    <row r="10" spans="1:26" s="4" customFormat="1" ht="21" customHeight="1">
      <c r="A10" s="23"/>
      <c r="B10" s="721"/>
      <c r="C10" s="721"/>
      <c r="D10" s="114"/>
      <c r="E10" s="118"/>
      <c r="F10" s="114"/>
      <c r="G10" s="114"/>
      <c r="H10" s="114"/>
      <c r="I10" s="114"/>
      <c r="J10" s="114"/>
      <c r="K10" s="114"/>
      <c r="L10" s="114"/>
      <c r="M10" s="114"/>
      <c r="N10" s="723"/>
      <c r="O10" s="723"/>
      <c r="P10" s="723"/>
      <c r="Q10" s="723"/>
      <c r="R10" s="723"/>
      <c r="S10" s="723"/>
      <c r="T10" s="296"/>
      <c r="U10" s="296"/>
      <c r="V10" s="724"/>
      <c r="W10" s="17"/>
      <c r="X10" s="5"/>
      <c r="Y10" s="5"/>
      <c r="Z10" s="5"/>
    </row>
    <row r="11" spans="1:26" s="4" customFormat="1" ht="21" customHeight="1">
      <c r="A11" s="23"/>
      <c r="B11" s="721"/>
      <c r="C11" s="721"/>
      <c r="D11" s="114"/>
      <c r="E11" s="118"/>
      <c r="F11" s="114"/>
      <c r="G11" s="114"/>
      <c r="H11" s="114"/>
      <c r="I11" s="114"/>
      <c r="J11" s="114"/>
      <c r="K11" s="114"/>
      <c r="L11" s="114"/>
      <c r="M11" s="114"/>
      <c r="N11" s="723"/>
      <c r="O11" s="723"/>
      <c r="P11" s="723"/>
      <c r="Q11" s="723"/>
      <c r="R11" s="723"/>
      <c r="S11" s="723"/>
      <c r="T11" s="296"/>
      <c r="U11" s="296"/>
      <c r="V11" s="724"/>
      <c r="W11" s="17"/>
      <c r="X11" s="5"/>
      <c r="Y11" s="5"/>
      <c r="Z11" s="5"/>
    </row>
    <row r="12" spans="1:26" s="4" customFormat="1" ht="21" customHeight="1">
      <c r="A12" s="23"/>
      <c r="B12" s="721"/>
      <c r="C12" s="721"/>
      <c r="D12" s="114"/>
      <c r="E12" s="118"/>
      <c r="F12" s="114"/>
      <c r="G12" s="114"/>
      <c r="H12" s="114"/>
      <c r="I12" s="114"/>
      <c r="J12" s="114"/>
      <c r="K12" s="114"/>
      <c r="L12" s="114"/>
      <c r="M12" s="114"/>
      <c r="N12" s="723"/>
      <c r="O12" s="723"/>
      <c r="P12" s="723"/>
      <c r="Q12" s="723"/>
      <c r="R12" s="723"/>
      <c r="S12" s="723"/>
      <c r="T12" s="296"/>
      <c r="U12" s="296"/>
      <c r="V12" s="724"/>
      <c r="W12" s="17"/>
      <c r="X12" s="5"/>
      <c r="Y12" s="5"/>
      <c r="Z12" s="5"/>
    </row>
    <row r="13" spans="1:26" s="4" customFormat="1" ht="21" customHeight="1">
      <c r="A13" s="23"/>
      <c r="B13" s="116"/>
      <c r="C13" s="116"/>
      <c r="D13" s="114"/>
      <c r="E13" s="118"/>
      <c r="F13" s="114"/>
      <c r="G13" s="114"/>
      <c r="H13" s="114"/>
      <c r="I13" s="114"/>
      <c r="J13" s="114"/>
      <c r="K13" s="114"/>
      <c r="L13" s="114"/>
      <c r="M13" s="114"/>
      <c r="N13" s="723"/>
      <c r="O13" s="723"/>
      <c r="P13" s="723"/>
      <c r="Q13" s="723"/>
      <c r="R13" s="723"/>
      <c r="S13" s="723"/>
      <c r="T13" s="724"/>
      <c r="U13" s="724"/>
      <c r="V13" s="724"/>
      <c r="W13" s="17"/>
      <c r="X13" s="5"/>
      <c r="Y13" s="5"/>
      <c r="Z13" s="5"/>
    </row>
    <row r="14" spans="1:26" s="4" customFormat="1" ht="21" customHeight="1">
      <c r="A14" s="23"/>
      <c r="B14" s="116"/>
      <c r="C14" s="116"/>
      <c r="D14" s="114"/>
      <c r="E14" s="118"/>
      <c r="F14" s="114"/>
      <c r="G14" s="114"/>
      <c r="H14" s="114"/>
      <c r="I14" s="114"/>
      <c r="J14" s="114"/>
      <c r="K14" s="114"/>
      <c r="L14" s="114"/>
      <c r="M14" s="114"/>
      <c r="N14" s="723"/>
      <c r="O14" s="723"/>
      <c r="P14" s="723"/>
      <c r="Q14" s="723"/>
      <c r="R14" s="723"/>
      <c r="S14" s="723"/>
      <c r="T14" s="724"/>
      <c r="U14" s="724"/>
      <c r="V14" s="724"/>
      <c r="W14" s="17"/>
      <c r="X14" s="5"/>
      <c r="Y14" s="5"/>
      <c r="Z14" s="5"/>
    </row>
    <row r="15" spans="1:26" s="4" customFormat="1" ht="21" customHeight="1">
      <c r="A15" s="23"/>
      <c r="B15" s="116"/>
      <c r="C15" s="116"/>
      <c r="D15" s="114"/>
      <c r="E15" s="118"/>
      <c r="F15" s="114"/>
      <c r="G15" s="114"/>
      <c r="H15" s="114"/>
      <c r="I15" s="114"/>
      <c r="J15" s="114"/>
      <c r="K15" s="114"/>
      <c r="L15" s="114"/>
      <c r="M15" s="114"/>
      <c r="N15" s="723"/>
      <c r="O15" s="723"/>
      <c r="P15" s="723"/>
      <c r="Q15" s="723"/>
      <c r="R15" s="723"/>
      <c r="S15" s="723"/>
      <c r="T15" s="296"/>
      <c r="U15" s="296"/>
      <c r="V15" s="724"/>
      <c r="W15" s="17"/>
      <c r="X15" s="5"/>
      <c r="Y15" s="5"/>
      <c r="Z15" s="5"/>
    </row>
    <row r="16" spans="1:26" s="4" customFormat="1" ht="21" customHeight="1">
      <c r="A16" s="23"/>
      <c r="B16" s="721"/>
      <c r="C16" s="721"/>
      <c r="D16" s="114"/>
      <c r="E16" s="118"/>
      <c r="F16" s="114"/>
      <c r="G16" s="114"/>
      <c r="H16" s="114"/>
      <c r="I16" s="114"/>
      <c r="J16" s="114"/>
      <c r="K16" s="114"/>
      <c r="L16" s="114"/>
      <c r="M16" s="114"/>
      <c r="N16" s="723"/>
      <c r="O16" s="723"/>
      <c r="P16" s="723"/>
      <c r="Q16" s="723"/>
      <c r="R16" s="723"/>
      <c r="S16" s="723"/>
      <c r="T16" s="296"/>
      <c r="U16" s="296"/>
      <c r="V16" s="724"/>
      <c r="W16" s="17"/>
      <c r="X16" s="31"/>
      <c r="Y16" s="31"/>
      <c r="Z16" s="31"/>
    </row>
    <row r="17" spans="1:26" s="4" customFormat="1" ht="21" customHeight="1">
      <c r="A17" s="23"/>
      <c r="B17" s="721"/>
      <c r="C17" s="721"/>
      <c r="D17" s="114"/>
      <c r="E17" s="118"/>
      <c r="F17" s="114"/>
      <c r="G17" s="114"/>
      <c r="H17" s="114"/>
      <c r="I17" s="114"/>
      <c r="J17" s="114"/>
      <c r="K17" s="114"/>
      <c r="L17" s="114"/>
      <c r="M17" s="114"/>
      <c r="N17" s="723"/>
      <c r="O17" s="723"/>
      <c r="P17" s="723"/>
      <c r="Q17" s="723"/>
      <c r="R17" s="723"/>
      <c r="S17" s="723"/>
      <c r="T17" s="724"/>
      <c r="U17" s="724"/>
      <c r="V17" s="724"/>
      <c r="W17" s="17"/>
      <c r="X17" s="31"/>
      <c r="Y17" s="31"/>
      <c r="Z17" s="31"/>
    </row>
    <row r="18" spans="1:26" ht="21" customHeight="1">
      <c r="A18" s="725"/>
      <c r="B18" s="728" t="s">
        <v>288</v>
      </c>
      <c r="C18" s="726"/>
      <c r="D18" s="727"/>
      <c r="E18" s="727"/>
      <c r="F18" s="727"/>
      <c r="G18" s="727"/>
      <c r="H18" s="727"/>
      <c r="I18" s="727"/>
      <c r="J18" s="727"/>
      <c r="K18" s="727"/>
      <c r="L18" s="727"/>
      <c r="M18" s="727"/>
      <c r="N18" s="655">
        <f>SUM(N6:N17)</f>
        <v>0</v>
      </c>
      <c r="O18" s="655"/>
      <c r="P18" s="655"/>
      <c r="Q18" s="655"/>
      <c r="R18" s="655"/>
      <c r="S18" s="655"/>
      <c r="T18" s="655"/>
      <c r="U18" s="655">
        <f>SUM(U6:U17)</f>
        <v>0</v>
      </c>
      <c r="V18" s="302">
        <f>IF(N18=0,0,ROUND((U18-N18)/N18*100,2))</f>
        <v>0</v>
      </c>
      <c r="W18" s="732"/>
    </row>
    <row r="19" spans="1:26" ht="21" customHeight="1">
      <c r="A19" s="725"/>
      <c r="B19" s="728" t="s">
        <v>253</v>
      </c>
      <c r="C19" s="726"/>
      <c r="D19" s="727"/>
      <c r="E19" s="727"/>
      <c r="F19" s="727"/>
      <c r="G19" s="872"/>
      <c r="H19" s="872"/>
      <c r="I19" s="872"/>
      <c r="J19" s="872"/>
      <c r="K19" s="872"/>
      <c r="L19" s="872"/>
      <c r="M19" s="872"/>
      <c r="N19" s="729"/>
      <c r="O19" s="729">
        <f>SUM(O6:O17)</f>
        <v>0</v>
      </c>
      <c r="P19" s="729"/>
      <c r="Q19" s="729"/>
      <c r="R19" s="729"/>
      <c r="S19" s="729"/>
      <c r="T19" s="729"/>
      <c r="U19" s="730"/>
      <c r="V19" s="731">
        <f>IF(N19=0,0,ROUND((T19-N19)/N19*100,2))</f>
        <v>0</v>
      </c>
      <c r="W19" s="732"/>
    </row>
    <row r="20" spans="1:26" ht="21" customHeight="1">
      <c r="A20" s="725"/>
      <c r="B20" s="728" t="s">
        <v>254</v>
      </c>
      <c r="C20" s="726"/>
      <c r="D20" s="727"/>
      <c r="E20" s="727"/>
      <c r="F20" s="727"/>
      <c r="G20" s="872"/>
      <c r="H20" s="872"/>
      <c r="I20" s="872"/>
      <c r="J20" s="872"/>
      <c r="K20" s="872"/>
      <c r="L20" s="872"/>
      <c r="M20" s="872"/>
      <c r="N20" s="729"/>
      <c r="O20" s="729"/>
      <c r="P20" s="729"/>
      <c r="Q20" s="729"/>
      <c r="R20" s="729"/>
      <c r="S20" s="729"/>
      <c r="T20" s="730">
        <f>SUM(T6:T18)</f>
        <v>0</v>
      </c>
      <c r="U20" s="730"/>
      <c r="V20" s="731"/>
      <c r="W20" s="732"/>
    </row>
    <row r="21" spans="1:26" ht="21" customHeight="1">
      <c r="A21" s="725"/>
      <c r="B21" s="728" t="s">
        <v>289</v>
      </c>
      <c r="C21" s="726"/>
      <c r="D21" s="727"/>
      <c r="E21" s="727"/>
      <c r="F21" s="727"/>
      <c r="G21" s="727"/>
      <c r="H21" s="727"/>
      <c r="I21" s="727"/>
      <c r="J21" s="727"/>
      <c r="K21" s="727"/>
      <c r="L21" s="727"/>
      <c r="M21" s="727"/>
      <c r="N21" s="655">
        <f>N18-O19</f>
        <v>0</v>
      </c>
      <c r="O21" s="655"/>
      <c r="P21" s="655"/>
      <c r="Q21" s="655"/>
      <c r="R21" s="655"/>
      <c r="S21" s="655"/>
      <c r="T21" s="655"/>
      <c r="U21" s="655">
        <f>U18-T20</f>
        <v>0</v>
      </c>
      <c r="V21" s="731">
        <f>IF(N21=0,0,ROUND((T21-N21)/N21*100,2))</f>
        <v>0</v>
      </c>
      <c r="W21" s="732"/>
    </row>
    <row r="22" spans="1:26" s="31" customFormat="1" ht="12.75">
      <c r="A22" s="145" t="str">
        <f>填表必读!A9&amp;填表必读!B9</f>
        <v>产权持有人填表人：刘竹</v>
      </c>
      <c r="E22" s="145" t="str">
        <f>填表必读!A13&amp;填表必读!B13</f>
        <v>评估人员：</v>
      </c>
      <c r="N22" s="533"/>
      <c r="O22" s="533"/>
      <c r="P22" s="29" t="str">
        <f>填表必读!A13&amp;填表必读!B13</f>
        <v>评估人员：</v>
      </c>
      <c r="Q22" s="533"/>
      <c r="R22" s="533"/>
      <c r="S22" s="533"/>
      <c r="T22" s="967" t="str">
        <f>现金!G21</f>
        <v>北京卓信大华资产评估有限公司</v>
      </c>
      <c r="U22" s="967"/>
      <c r="V22" s="967"/>
      <c r="W22" s="967"/>
    </row>
    <row r="23" spans="1:26" s="31" customFormat="1" ht="12.75">
      <c r="A23" s="145" t="str">
        <f>填表必读!A11&amp;填表必读!B11</f>
        <v>填表日期：2023年5月5日</v>
      </c>
      <c r="N23" s="533"/>
      <c r="O23" s="533"/>
      <c r="P23" s="533"/>
      <c r="Q23" s="533"/>
      <c r="R23" s="533"/>
      <c r="S23" s="533"/>
      <c r="T23" s="684"/>
      <c r="U23" s="684"/>
    </row>
    <row r="24" spans="1:26" s="31" customFormat="1" ht="12.75">
      <c r="N24" s="533"/>
      <c r="O24" s="533"/>
      <c r="P24" s="533"/>
      <c r="Q24" s="533"/>
      <c r="R24" s="533"/>
      <c r="S24" s="533"/>
      <c r="T24" s="550"/>
      <c r="U24" s="550"/>
    </row>
  </sheetData>
  <mergeCells count="20">
    <mergeCell ref="W4:W5"/>
    <mergeCell ref="A1:V1"/>
    <mergeCell ref="X3:Z3"/>
    <mergeCell ref="G4:M4"/>
    <mergeCell ref="T22:W22"/>
    <mergeCell ref="A4:A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W24"/>
  <sheetViews>
    <sheetView view="pageBreakPreview" zoomScale="90" zoomScaleNormal="100" zoomScaleSheetLayoutView="90" workbookViewId="0">
      <selection activeCell="A6" sqref="A6:U7"/>
    </sheetView>
  </sheetViews>
  <sheetFormatPr defaultColWidth="9" defaultRowHeight="15.75" outlineLevelCol="1"/>
  <cols>
    <col min="1" max="1" width="6.5" style="850" customWidth="1"/>
    <col min="2" max="2" width="34" style="850" customWidth="1"/>
    <col min="3" max="3" width="7.375" style="850" customWidth="1"/>
    <col min="4" max="4" width="11.25" style="850" customWidth="1"/>
    <col min="5" max="5" width="10.25" style="851" customWidth="1"/>
    <col min="6" max="6" width="8.625" style="850" customWidth="1"/>
    <col min="7" max="7" width="9.75" style="850" hidden="1" customWidth="1" outlineLevel="1"/>
    <col min="8" max="12" width="10.125" style="850" hidden="1" customWidth="1" outlineLevel="1"/>
    <col min="13" max="13" width="11.625" style="850" hidden="1" customWidth="1" outlineLevel="1"/>
    <col min="14" max="14" width="12.375" style="852" customWidth="1" collapsed="1"/>
    <col min="15" max="16" width="13.25" style="852" hidden="1" customWidth="1" outlineLevel="1"/>
    <col min="17" max="17" width="12.375" style="850" customWidth="1" collapsed="1"/>
    <col min="18" max="18" width="8.5" style="850" customWidth="1"/>
    <col min="19" max="19" width="10.25" style="850" customWidth="1"/>
    <col min="20" max="22" width="9" style="850"/>
    <col min="23" max="23" width="10.75" style="850"/>
    <col min="24" max="16384" width="9" style="850"/>
  </cols>
  <sheetData>
    <row r="1" spans="1:23" ht="30" customHeight="1">
      <c r="A1" s="987" t="s">
        <v>290</v>
      </c>
      <c r="B1" s="988"/>
      <c r="C1" s="988"/>
      <c r="D1" s="988"/>
      <c r="E1" s="989"/>
      <c r="F1" s="988"/>
      <c r="G1" s="988"/>
      <c r="H1" s="988"/>
      <c r="I1" s="988"/>
      <c r="J1" s="988"/>
      <c r="K1" s="988"/>
      <c r="L1" s="988"/>
      <c r="M1" s="988"/>
      <c r="N1" s="988"/>
      <c r="O1" s="988"/>
      <c r="P1" s="988"/>
      <c r="Q1" s="988"/>
      <c r="R1" s="988"/>
      <c r="S1" s="208" t="s">
        <v>291</v>
      </c>
    </row>
    <row r="2" spans="1:23" ht="15" customHeight="1">
      <c r="S2" s="208"/>
    </row>
    <row r="3" spans="1:23" s="201" customFormat="1" ht="20.25" customHeight="1">
      <c r="A3" s="209" t="str">
        <f>分类汇总表!A3</f>
        <v>产权持有人名称：毕节赛德水泥有限公司</v>
      </c>
      <c r="B3" s="209"/>
      <c r="C3" s="209"/>
      <c r="D3" s="209"/>
      <c r="E3" s="853" t="str">
        <f>"             "&amp;分类汇总表!D3</f>
        <v xml:space="preserve">                       评估基准日：2022年12月31日</v>
      </c>
      <c r="F3" s="209"/>
      <c r="G3" s="854"/>
      <c r="H3" s="854"/>
      <c r="I3" s="854"/>
      <c r="J3" s="854" t="str">
        <f>分类汇总表!D3</f>
        <v xml:space="preserve">          评估基准日：2022年12月31日</v>
      </c>
      <c r="K3" s="854"/>
      <c r="L3" s="854"/>
      <c r="M3" s="854"/>
      <c r="N3" s="863"/>
      <c r="O3" s="863"/>
      <c r="P3" s="863"/>
      <c r="Q3" s="204"/>
      <c r="R3" s="204"/>
      <c r="S3" s="208" t="s">
        <v>292</v>
      </c>
      <c r="T3" s="975" t="s">
        <v>258</v>
      </c>
      <c r="U3" s="975"/>
      <c r="V3" s="975"/>
      <c r="W3" s="868">
        <v>44561</v>
      </c>
    </row>
    <row r="4" spans="1:23" s="202" customFormat="1" ht="21" customHeight="1">
      <c r="A4" s="993" t="s">
        <v>293</v>
      </c>
      <c r="B4" s="993" t="s">
        <v>294</v>
      </c>
      <c r="C4" s="993" t="s">
        <v>295</v>
      </c>
      <c r="D4" s="993" t="s">
        <v>296</v>
      </c>
      <c r="E4" s="994" t="s">
        <v>297</v>
      </c>
      <c r="F4" s="993" t="s">
        <v>298</v>
      </c>
      <c r="G4" s="976" t="s">
        <v>264</v>
      </c>
      <c r="H4" s="990"/>
      <c r="I4" s="990"/>
      <c r="J4" s="990"/>
      <c r="K4" s="990"/>
      <c r="L4" s="990"/>
      <c r="M4" s="991"/>
      <c r="N4" s="993" t="s">
        <v>299</v>
      </c>
      <c r="O4" s="993" t="s">
        <v>300</v>
      </c>
      <c r="P4" s="993" t="s">
        <v>301</v>
      </c>
      <c r="Q4" s="993" t="s">
        <v>302</v>
      </c>
      <c r="R4" s="993" t="s">
        <v>303</v>
      </c>
      <c r="S4" s="993" t="s">
        <v>304</v>
      </c>
      <c r="T4" s="17" t="s">
        <v>267</v>
      </c>
      <c r="U4" s="17" t="s">
        <v>268</v>
      </c>
      <c r="V4" s="17" t="s">
        <v>269</v>
      </c>
    </row>
    <row r="5" spans="1:23" s="202" customFormat="1" ht="21" customHeight="1">
      <c r="A5" s="980"/>
      <c r="B5" s="980"/>
      <c r="C5" s="980"/>
      <c r="D5" s="980"/>
      <c r="E5" s="982"/>
      <c r="F5" s="980"/>
      <c r="G5" s="252" t="s">
        <v>270</v>
      </c>
      <c r="H5" s="829" t="s">
        <v>271</v>
      </c>
      <c r="I5" s="829" t="s">
        <v>272</v>
      </c>
      <c r="J5" s="829" t="s">
        <v>273</v>
      </c>
      <c r="K5" s="829" t="s">
        <v>274</v>
      </c>
      <c r="L5" s="829" t="s">
        <v>275</v>
      </c>
      <c r="M5" s="829" t="s">
        <v>276</v>
      </c>
      <c r="N5" s="980"/>
      <c r="O5" s="980"/>
      <c r="P5" s="980"/>
      <c r="Q5" s="980"/>
      <c r="R5" s="980">
        <f t="shared" ref="R5" si="0">IF(N5=0,0,ROUND((Q5-N5)/N5*100,2))</f>
        <v>0</v>
      </c>
      <c r="S5" s="980"/>
    </row>
    <row r="6" spans="1:23" s="202" customFormat="1" ht="21" customHeight="1">
      <c r="A6" s="19"/>
      <c r="B6" s="855"/>
      <c r="C6" s="856"/>
      <c r="D6" s="217"/>
      <c r="E6" s="221"/>
      <c r="F6" s="856"/>
      <c r="G6" s="834"/>
      <c r="H6" s="834"/>
      <c r="I6" s="834"/>
      <c r="J6" s="834"/>
      <c r="K6" s="834"/>
      <c r="L6" s="834"/>
      <c r="M6" s="834"/>
      <c r="N6" s="864"/>
      <c r="O6" s="843"/>
      <c r="P6" s="843"/>
      <c r="Q6" s="869"/>
      <c r="R6" s="302"/>
      <c r="S6" s="192"/>
      <c r="T6" s="870"/>
    </row>
    <row r="7" spans="1:23" s="202" customFormat="1" ht="21" customHeight="1">
      <c r="A7" s="19"/>
      <c r="B7" s="855"/>
      <c r="C7" s="856"/>
      <c r="D7" s="156"/>
      <c r="E7" s="221"/>
      <c r="F7" s="856"/>
      <c r="G7" s="834"/>
      <c r="H7" s="834"/>
      <c r="I7" s="834"/>
      <c r="J7" s="834"/>
      <c r="K7" s="834"/>
      <c r="L7" s="834"/>
      <c r="M7" s="834"/>
      <c r="N7" s="864"/>
      <c r="O7" s="843"/>
      <c r="P7" s="843"/>
      <c r="Q7" s="869"/>
      <c r="R7" s="302"/>
      <c r="S7" s="192"/>
      <c r="T7" s="870"/>
    </row>
    <row r="8" spans="1:23" s="202" customFormat="1" ht="21" customHeight="1">
      <c r="A8" s="19"/>
      <c r="B8" s="855"/>
      <c r="C8" s="855"/>
      <c r="D8" s="156"/>
      <c r="E8" s="857"/>
      <c r="F8" s="834"/>
      <c r="G8" s="834"/>
      <c r="H8" s="834"/>
      <c r="I8" s="834"/>
      <c r="J8" s="834"/>
      <c r="K8" s="834"/>
      <c r="L8" s="834"/>
      <c r="M8" s="834"/>
      <c r="N8" s="843"/>
      <c r="O8" s="843"/>
      <c r="P8" s="843"/>
      <c r="Q8" s="869"/>
      <c r="R8" s="302"/>
      <c r="S8" s="192"/>
    </row>
    <row r="9" spans="1:23" s="202" customFormat="1" ht="21" customHeight="1">
      <c r="A9" s="19"/>
      <c r="B9" s="855"/>
      <c r="C9" s="855"/>
      <c r="D9" s="156"/>
      <c r="E9" s="857"/>
      <c r="F9" s="834"/>
      <c r="G9" s="834"/>
      <c r="H9" s="834"/>
      <c r="I9" s="834"/>
      <c r="J9" s="834"/>
      <c r="K9" s="834"/>
      <c r="L9" s="834"/>
      <c r="M9" s="834"/>
      <c r="N9" s="843"/>
      <c r="O9" s="843"/>
      <c r="P9" s="843"/>
      <c r="Q9" s="869"/>
      <c r="R9" s="302"/>
      <c r="S9" s="192"/>
    </row>
    <row r="10" spans="1:23" s="202" customFormat="1" ht="21" customHeight="1">
      <c r="A10" s="19"/>
      <c r="B10" s="855"/>
      <c r="C10" s="855"/>
      <c r="D10" s="156"/>
      <c r="E10" s="857"/>
      <c r="F10" s="834"/>
      <c r="G10" s="834"/>
      <c r="H10" s="834"/>
      <c r="I10" s="834"/>
      <c r="J10" s="834"/>
      <c r="K10" s="834"/>
      <c r="L10" s="834"/>
      <c r="M10" s="834"/>
      <c r="N10" s="843"/>
      <c r="O10" s="843"/>
      <c r="P10" s="843"/>
      <c r="Q10" s="869"/>
      <c r="R10" s="302"/>
      <c r="S10" s="192"/>
    </row>
    <row r="11" spans="1:23" s="202" customFormat="1" ht="21" customHeight="1">
      <c r="A11" s="834"/>
      <c r="B11" s="855"/>
      <c r="C11" s="855"/>
      <c r="D11" s="156"/>
      <c r="E11" s="857"/>
      <c r="F11" s="834"/>
      <c r="G11" s="834"/>
      <c r="H11" s="834"/>
      <c r="I11" s="834"/>
      <c r="J11" s="834"/>
      <c r="K11" s="834"/>
      <c r="L11" s="834"/>
      <c r="M11" s="834"/>
      <c r="N11" s="843"/>
      <c r="O11" s="843"/>
      <c r="P11" s="843"/>
      <c r="Q11" s="869"/>
      <c r="R11" s="869"/>
      <c r="S11" s="192"/>
    </row>
    <row r="12" spans="1:23" s="202" customFormat="1" ht="21" customHeight="1">
      <c r="A12" s="834"/>
      <c r="B12" s="855"/>
      <c r="C12" s="855"/>
      <c r="D12" s="156"/>
      <c r="E12" s="857"/>
      <c r="F12" s="834"/>
      <c r="G12" s="834"/>
      <c r="H12" s="834"/>
      <c r="I12" s="834"/>
      <c r="J12" s="834"/>
      <c r="K12" s="834"/>
      <c r="L12" s="834"/>
      <c r="M12" s="834"/>
      <c r="N12" s="843"/>
      <c r="O12" s="843"/>
      <c r="P12" s="843"/>
      <c r="Q12" s="869"/>
      <c r="R12" s="869"/>
      <c r="S12" s="192"/>
    </row>
    <row r="13" spans="1:23" s="202" customFormat="1" ht="21" customHeight="1">
      <c r="A13" s="834"/>
      <c r="B13" s="855"/>
      <c r="C13" s="855"/>
      <c r="D13" s="156"/>
      <c r="E13" s="857"/>
      <c r="F13" s="834"/>
      <c r="G13" s="834"/>
      <c r="H13" s="834"/>
      <c r="I13" s="834"/>
      <c r="J13" s="834"/>
      <c r="K13" s="834"/>
      <c r="L13" s="834"/>
      <c r="M13" s="834"/>
      <c r="N13" s="843"/>
      <c r="O13" s="843"/>
      <c r="P13" s="843"/>
      <c r="Q13" s="869"/>
      <c r="R13" s="869"/>
      <c r="S13" s="192"/>
    </row>
    <row r="14" spans="1:23" s="202" customFormat="1" ht="21" customHeight="1">
      <c r="A14" s="834"/>
      <c r="B14" s="855"/>
      <c r="C14" s="855"/>
      <c r="D14" s="156"/>
      <c r="E14" s="857"/>
      <c r="F14" s="834"/>
      <c r="G14" s="834"/>
      <c r="H14" s="834"/>
      <c r="I14" s="834"/>
      <c r="J14" s="834"/>
      <c r="K14" s="834"/>
      <c r="L14" s="834"/>
      <c r="M14" s="834"/>
      <c r="N14" s="843"/>
      <c r="O14" s="843"/>
      <c r="P14" s="843"/>
      <c r="Q14" s="843"/>
      <c r="R14" s="869"/>
      <c r="S14" s="192"/>
    </row>
    <row r="15" spans="1:23" s="202" customFormat="1" ht="21" customHeight="1">
      <c r="A15" s="834"/>
      <c r="B15" s="855"/>
      <c r="C15" s="855"/>
      <c r="D15" s="156"/>
      <c r="E15" s="857"/>
      <c r="F15" s="834"/>
      <c r="G15" s="834"/>
      <c r="H15" s="834"/>
      <c r="I15" s="834"/>
      <c r="J15" s="834"/>
      <c r="K15" s="834"/>
      <c r="L15" s="834"/>
      <c r="M15" s="834"/>
      <c r="N15" s="843"/>
      <c r="O15" s="843"/>
      <c r="P15" s="843"/>
      <c r="Q15" s="869"/>
      <c r="R15" s="869"/>
      <c r="S15" s="192"/>
    </row>
    <row r="16" spans="1:23" s="202" customFormat="1" ht="21" customHeight="1">
      <c r="A16" s="834"/>
      <c r="B16" s="855"/>
      <c r="C16" s="855"/>
      <c r="D16" s="156"/>
      <c r="E16" s="857"/>
      <c r="F16" s="834"/>
      <c r="G16" s="834"/>
      <c r="H16" s="834"/>
      <c r="I16" s="834"/>
      <c r="J16" s="834"/>
      <c r="K16" s="834"/>
      <c r="L16" s="834"/>
      <c r="M16" s="834"/>
      <c r="N16" s="843"/>
      <c r="O16" s="843"/>
      <c r="P16" s="843"/>
      <c r="Q16" s="869"/>
      <c r="R16" s="869"/>
      <c r="S16" s="192"/>
    </row>
    <row r="17" spans="1:19" s="202" customFormat="1" ht="21" customHeight="1">
      <c r="A17" s="834"/>
      <c r="B17" s="855"/>
      <c r="C17" s="855"/>
      <c r="D17" s="156"/>
      <c r="E17" s="857"/>
      <c r="F17" s="834"/>
      <c r="G17" s="834"/>
      <c r="H17" s="834"/>
      <c r="I17" s="834"/>
      <c r="J17" s="834"/>
      <c r="K17" s="834"/>
      <c r="L17" s="834"/>
      <c r="M17" s="834"/>
      <c r="N17" s="843"/>
      <c r="O17" s="843"/>
      <c r="P17" s="843"/>
      <c r="Q17" s="869"/>
      <c r="R17" s="869"/>
      <c r="S17" s="192"/>
    </row>
    <row r="18" spans="1:19" s="202" customFormat="1" ht="21" customHeight="1">
      <c r="A18" s="834"/>
      <c r="B18" s="855"/>
      <c r="C18" s="855"/>
      <c r="D18" s="156"/>
      <c r="E18" s="857"/>
      <c r="F18" s="834"/>
      <c r="G18" s="834"/>
      <c r="H18" s="834"/>
      <c r="I18" s="834"/>
      <c r="J18" s="834"/>
      <c r="K18" s="834"/>
      <c r="L18" s="834"/>
      <c r="M18" s="834"/>
      <c r="N18" s="843"/>
      <c r="O18" s="843"/>
      <c r="P18" s="843"/>
      <c r="Q18" s="869"/>
      <c r="R18" s="869"/>
      <c r="S18" s="192"/>
    </row>
    <row r="19" spans="1:19" s="202" customFormat="1" ht="21" customHeight="1">
      <c r="A19" s="834"/>
      <c r="B19" s="855"/>
      <c r="C19" s="855"/>
      <c r="D19" s="156"/>
      <c r="E19" s="857"/>
      <c r="F19" s="834"/>
      <c r="G19" s="834"/>
      <c r="H19" s="834"/>
      <c r="I19" s="834"/>
      <c r="J19" s="834"/>
      <c r="K19" s="834"/>
      <c r="L19" s="834"/>
      <c r="M19" s="834"/>
      <c r="N19" s="843"/>
      <c r="O19" s="843"/>
      <c r="P19" s="843"/>
      <c r="Q19" s="869"/>
      <c r="R19" s="869"/>
      <c r="S19" s="192"/>
    </row>
    <row r="20" spans="1:19" s="202" customFormat="1" ht="21" customHeight="1">
      <c r="A20" s="834"/>
      <c r="B20" s="855"/>
      <c r="C20" s="855"/>
      <c r="D20" s="156"/>
      <c r="E20" s="857"/>
      <c r="F20" s="834"/>
      <c r="G20" s="834"/>
      <c r="H20" s="834"/>
      <c r="I20" s="834"/>
      <c r="J20" s="834"/>
      <c r="K20" s="834"/>
      <c r="L20" s="834"/>
      <c r="M20" s="834"/>
      <c r="N20" s="843"/>
      <c r="O20" s="843"/>
      <c r="P20" s="843"/>
      <c r="Q20" s="869"/>
      <c r="R20" s="869"/>
      <c r="S20" s="192"/>
    </row>
    <row r="21" spans="1:19" s="849" customFormat="1" ht="21" customHeight="1">
      <c r="A21" s="858"/>
      <c r="B21" s="859" t="s">
        <v>305</v>
      </c>
      <c r="C21" s="859"/>
      <c r="D21" s="860"/>
      <c r="E21" s="861"/>
      <c r="F21" s="192"/>
      <c r="G21" s="192"/>
      <c r="H21" s="192"/>
      <c r="I21" s="192"/>
      <c r="J21" s="192"/>
      <c r="K21" s="192"/>
      <c r="L21" s="192"/>
      <c r="M21" s="192"/>
      <c r="N21" s="865">
        <f>SUM(N5:N20)</f>
        <v>0</v>
      </c>
      <c r="O21" s="866"/>
      <c r="P21" s="866"/>
      <c r="Q21" s="866">
        <f>SUM(Q5:Q20)</f>
        <v>0</v>
      </c>
      <c r="R21" s="871">
        <f>IF(N21=0,0,ROUND((Q21-N21)/N21*100,2))</f>
        <v>0</v>
      </c>
      <c r="S21" s="860"/>
    </row>
    <row r="22" spans="1:19" s="204" customFormat="1" ht="12.75">
      <c r="A22" s="29" t="str">
        <f>填表必读!A9&amp;填表必读!B9</f>
        <v>产权持有人填表人：刘竹</v>
      </c>
      <c r="E22" s="862"/>
      <c r="F22" s="29" t="str">
        <f>填表必读!A13&amp;填表必读!B13</f>
        <v>评估人员：</v>
      </c>
      <c r="G22" s="29"/>
      <c r="H22" s="29"/>
      <c r="I22" s="29"/>
      <c r="J22" s="29"/>
      <c r="K22" s="29"/>
      <c r="L22" s="29"/>
      <c r="M22" s="29"/>
      <c r="N22" s="867"/>
      <c r="O22" s="867"/>
      <c r="P22" s="867"/>
      <c r="Q22" s="992" t="str">
        <f>现金!G21</f>
        <v>北京卓信大华资产评估有限公司</v>
      </c>
      <c r="R22" s="992"/>
      <c r="S22" s="992"/>
    </row>
    <row r="23" spans="1:19" s="204" customFormat="1" ht="12.75">
      <c r="A23" s="29" t="str">
        <f>填表必读!A11&amp;填表必读!B11</f>
        <v>填表日期：2023年5月5日</v>
      </c>
      <c r="E23" s="862"/>
      <c r="N23" s="867"/>
      <c r="O23" s="867"/>
      <c r="P23" s="867"/>
    </row>
    <row r="24" spans="1:19" s="204" customFormat="1" ht="12.75">
      <c r="E24" s="862"/>
      <c r="N24" s="867"/>
      <c r="O24" s="867"/>
      <c r="P24" s="867"/>
    </row>
  </sheetData>
  <mergeCells count="16">
    <mergeCell ref="A1:R1"/>
    <mergeCell ref="T3:V3"/>
    <mergeCell ref="G4:M4"/>
    <mergeCell ref="Q22:S22"/>
    <mergeCell ref="A4:A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R4:R5"/>
    <mergeCell ref="S4:S5"/>
  </mergeCells>
  <phoneticPr fontId="12" type="noConversion"/>
  <printOptions horizontalCentered="1"/>
  <pageMargins left="0.74803149606299202" right="0.74803149606299202" top="0.70866141732283505" bottom="0.94488188976377996" header="1.0900000000000001" footer="0.62992125984252001"/>
  <pageSetup paperSize="9" orientation="landscape" r:id="rId1"/>
  <headerFooter>
    <oddHeader>&amp;R&amp;"宋体,加粗"&amp;10第 &amp;P 页，共 &amp;N 页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V25"/>
  <sheetViews>
    <sheetView view="pageBreakPreview" zoomScale="80" zoomScaleNormal="100" zoomScaleSheetLayoutView="80" workbookViewId="0">
      <selection activeCell="W15" sqref="W15"/>
    </sheetView>
  </sheetViews>
  <sheetFormatPr defaultColWidth="9" defaultRowHeight="15.75" outlineLevelCol="1"/>
  <cols>
    <col min="1" max="1" width="6.625" style="2" customWidth="1"/>
    <col min="2" max="2" width="26.375" style="2" customWidth="1"/>
    <col min="3" max="3" width="7.75" style="2" customWidth="1"/>
    <col min="4" max="4" width="14.5" style="2" customWidth="1"/>
    <col min="5" max="5" width="11.25" style="315" customWidth="1"/>
    <col min="6" max="6" width="6.5" style="2" customWidth="1"/>
    <col min="7" max="7" width="10.75" style="2" hidden="1" customWidth="1"/>
    <col min="8" max="12" width="10.75" style="2" hidden="1" customWidth="1" outlineLevel="1"/>
    <col min="13" max="13" width="14.75" style="718" customWidth="1" collapsed="1"/>
    <col min="14" max="14" width="11.125" style="718" hidden="1" customWidth="1" outlineLevel="1"/>
    <col min="15" max="15" width="4.75" style="718" hidden="1" customWidth="1" outlineLevel="1"/>
    <col min="16" max="16" width="12.75" style="2" customWidth="1" collapsed="1"/>
    <col min="17" max="17" width="8.875" style="2" customWidth="1"/>
    <col min="18" max="18" width="12.75" style="2" customWidth="1"/>
    <col min="19" max="19" width="18.375" style="2" customWidth="1"/>
    <col min="20" max="21" width="9" style="2"/>
    <col min="22" max="22" width="10.75" style="2"/>
    <col min="23" max="16384" width="9" style="2"/>
  </cols>
  <sheetData>
    <row r="1" spans="1:22" ht="30" customHeight="1">
      <c r="A1" s="995" t="s">
        <v>306</v>
      </c>
      <c r="B1" s="971"/>
      <c r="C1" s="971"/>
      <c r="D1" s="971"/>
      <c r="E1" s="996"/>
      <c r="F1" s="971"/>
      <c r="G1" s="971"/>
      <c r="H1" s="971"/>
      <c r="I1" s="971"/>
      <c r="J1" s="971"/>
      <c r="K1" s="971"/>
      <c r="L1" s="971"/>
      <c r="M1" s="971"/>
      <c r="N1" s="971"/>
      <c r="O1" s="971"/>
      <c r="P1" s="971"/>
      <c r="Q1" s="971"/>
      <c r="R1" s="74" t="s">
        <v>307</v>
      </c>
    </row>
    <row r="2" spans="1:22" ht="15" customHeight="1">
      <c r="R2" s="74"/>
    </row>
    <row r="3" spans="1:22" s="3" customFormat="1" ht="17.649999999999999" customHeight="1">
      <c r="A3" s="145" t="str">
        <f>分类汇总表!A3</f>
        <v>产权持有人名称：毕节赛德水泥有限公司</v>
      </c>
      <c r="B3" s="145"/>
      <c r="C3" s="145"/>
      <c r="D3" s="145"/>
      <c r="E3" s="326"/>
      <c r="F3" s="317" t="str">
        <f>分类汇总表!D3</f>
        <v xml:space="preserve">          评估基准日：2022年12月31日</v>
      </c>
      <c r="G3" s="317"/>
      <c r="H3" s="317"/>
      <c r="I3" s="317"/>
      <c r="J3" s="317"/>
      <c r="K3" s="317"/>
      <c r="L3" s="317"/>
      <c r="M3" s="842"/>
      <c r="N3" s="842"/>
      <c r="O3" s="842"/>
      <c r="P3" s="31"/>
      <c r="Q3" s="31"/>
      <c r="R3" s="74" t="s">
        <v>158</v>
      </c>
      <c r="S3" s="975" t="s">
        <v>258</v>
      </c>
      <c r="T3" s="975"/>
      <c r="U3" s="975"/>
      <c r="V3" s="846">
        <v>44561</v>
      </c>
    </row>
    <row r="4" spans="1:22" s="4" customFormat="1" ht="21" customHeight="1">
      <c r="A4" s="979" t="s">
        <v>88</v>
      </c>
      <c r="B4" s="979" t="s">
        <v>308</v>
      </c>
      <c r="C4" s="979" t="s">
        <v>260</v>
      </c>
      <c r="D4" s="979" t="s">
        <v>261</v>
      </c>
      <c r="E4" s="981" t="s">
        <v>262</v>
      </c>
      <c r="F4" s="979" t="s">
        <v>263</v>
      </c>
      <c r="G4" s="976" t="s">
        <v>264</v>
      </c>
      <c r="H4" s="990"/>
      <c r="I4" s="990"/>
      <c r="J4" s="990"/>
      <c r="K4" s="990"/>
      <c r="L4" s="990"/>
      <c r="M4" s="979" t="s">
        <v>24</v>
      </c>
      <c r="N4" s="979" t="s">
        <v>265</v>
      </c>
      <c r="O4" s="979" t="s">
        <v>266</v>
      </c>
      <c r="P4" s="979" t="s">
        <v>25</v>
      </c>
      <c r="Q4" s="979" t="s">
        <v>27</v>
      </c>
      <c r="R4" s="979" t="s">
        <v>160</v>
      </c>
      <c r="S4" s="17" t="s">
        <v>267</v>
      </c>
      <c r="T4" s="17" t="s">
        <v>268</v>
      </c>
      <c r="U4" s="17" t="s">
        <v>269</v>
      </c>
    </row>
    <row r="5" spans="1:22" s="5" customFormat="1" ht="21" customHeight="1">
      <c r="A5" s="997"/>
      <c r="B5" s="997"/>
      <c r="C5" s="997"/>
      <c r="D5" s="997"/>
      <c r="E5" s="998"/>
      <c r="F5" s="997"/>
      <c r="G5" s="252" t="s">
        <v>270</v>
      </c>
      <c r="H5" s="829" t="s">
        <v>271</v>
      </c>
      <c r="I5" s="829" t="s">
        <v>272</v>
      </c>
      <c r="J5" s="829" t="s">
        <v>273</v>
      </c>
      <c r="K5" s="829" t="s">
        <v>274</v>
      </c>
      <c r="L5" s="829" t="s">
        <v>275</v>
      </c>
      <c r="M5" s="997"/>
      <c r="N5" s="997"/>
      <c r="O5" s="997"/>
      <c r="P5" s="997"/>
      <c r="Q5" s="997">
        <f t="shared" ref="Q5" si="0">IF(M5=0,0,ROUND((P5-M5)/M5*100,2))</f>
        <v>0</v>
      </c>
      <c r="R5" s="997"/>
    </row>
    <row r="6" spans="1:22" s="5" customFormat="1" ht="21" customHeight="1">
      <c r="A6" s="19"/>
      <c r="B6" s="830"/>
      <c r="C6" s="831"/>
      <c r="D6" s="832"/>
      <c r="E6" s="833"/>
      <c r="F6" s="834"/>
      <c r="G6" s="834"/>
      <c r="H6" s="834"/>
      <c r="I6" s="834"/>
      <c r="J6" s="834"/>
      <c r="K6" s="834"/>
      <c r="L6" s="834"/>
      <c r="M6" s="722"/>
      <c r="N6" s="722"/>
      <c r="O6" s="722"/>
      <c r="P6" s="722"/>
      <c r="Q6" s="302"/>
      <c r="R6" s="184"/>
    </row>
    <row r="7" spans="1:22" s="5" customFormat="1" ht="21" customHeight="1">
      <c r="A7" s="19"/>
      <c r="B7" s="830"/>
      <c r="C7" s="831"/>
      <c r="D7" s="832"/>
      <c r="E7" s="833"/>
      <c r="F7" s="834"/>
      <c r="G7" s="834"/>
      <c r="H7" s="834"/>
      <c r="I7" s="834"/>
      <c r="J7" s="834"/>
      <c r="K7" s="834"/>
      <c r="L7" s="834"/>
      <c r="M7" s="843"/>
      <c r="N7" s="843"/>
      <c r="O7" s="722"/>
      <c r="P7" s="722"/>
      <c r="Q7" s="302"/>
      <c r="R7" s="184"/>
      <c r="S7" s="825"/>
    </row>
    <row r="8" spans="1:22" s="5" customFormat="1" ht="21" customHeight="1">
      <c r="A8" s="19"/>
      <c r="B8" s="835"/>
      <c r="C8" s="830"/>
      <c r="D8" s="836"/>
      <c r="E8" s="833"/>
      <c r="F8" s="834"/>
      <c r="G8" s="834"/>
      <c r="H8" s="834"/>
      <c r="I8" s="834"/>
      <c r="J8" s="834"/>
      <c r="K8" s="834"/>
      <c r="L8" s="834"/>
      <c r="M8" s="843"/>
      <c r="N8" s="843"/>
      <c r="O8" s="843"/>
      <c r="P8" s="843"/>
      <c r="Q8" s="302"/>
      <c r="R8" s="20"/>
    </row>
    <row r="9" spans="1:22" s="5" customFormat="1" ht="21" customHeight="1">
      <c r="A9" s="19"/>
      <c r="B9" s="830"/>
      <c r="C9" s="830"/>
      <c r="D9" s="836"/>
      <c r="E9" s="837"/>
      <c r="F9" s="834"/>
      <c r="G9" s="834"/>
      <c r="H9" s="834"/>
      <c r="I9" s="834"/>
      <c r="J9" s="834"/>
      <c r="K9" s="834"/>
      <c r="L9" s="834"/>
      <c r="M9" s="843"/>
      <c r="N9" s="843"/>
      <c r="O9" s="843"/>
      <c r="P9" s="843"/>
      <c r="Q9" s="302"/>
      <c r="R9" s="20"/>
    </row>
    <row r="10" spans="1:22" s="5" customFormat="1" ht="21" customHeight="1">
      <c r="A10" s="19"/>
      <c r="B10" s="830"/>
      <c r="C10" s="830"/>
      <c r="D10" s="836"/>
      <c r="E10" s="837"/>
      <c r="F10" s="834"/>
      <c r="G10" s="834"/>
      <c r="H10" s="834"/>
      <c r="I10" s="834"/>
      <c r="J10" s="834"/>
      <c r="K10" s="834"/>
      <c r="L10" s="834"/>
      <c r="M10" s="843"/>
      <c r="N10" s="843"/>
      <c r="O10" s="843"/>
      <c r="P10" s="843"/>
      <c r="Q10" s="302"/>
      <c r="R10" s="20"/>
    </row>
    <row r="11" spans="1:22" s="5" customFormat="1" ht="21" customHeight="1">
      <c r="A11" s="834"/>
      <c r="B11" s="830"/>
      <c r="C11" s="830"/>
      <c r="D11" s="836"/>
      <c r="E11" s="837"/>
      <c r="F11" s="834"/>
      <c r="G11" s="834"/>
      <c r="H11" s="834"/>
      <c r="I11" s="834"/>
      <c r="J11" s="834"/>
      <c r="K11" s="834"/>
      <c r="L11" s="834"/>
      <c r="M11" s="844"/>
      <c r="N11" s="844"/>
      <c r="O11" s="844"/>
      <c r="P11" s="844"/>
      <c r="Q11" s="847"/>
      <c r="R11" s="20"/>
    </row>
    <row r="12" spans="1:22" s="5" customFormat="1" ht="21" customHeight="1">
      <c r="A12" s="834"/>
      <c r="B12" s="830"/>
      <c r="C12" s="830"/>
      <c r="D12" s="836"/>
      <c r="E12" s="837"/>
      <c r="F12" s="834"/>
      <c r="G12" s="834"/>
      <c r="H12" s="834"/>
      <c r="I12" s="834"/>
      <c r="J12" s="834"/>
      <c r="K12" s="834"/>
      <c r="L12" s="834"/>
      <c r="M12" s="844"/>
      <c r="N12" s="844"/>
      <c r="O12" s="844"/>
      <c r="P12" s="844"/>
      <c r="Q12" s="847"/>
      <c r="R12" s="20"/>
    </row>
    <row r="13" spans="1:22" s="5" customFormat="1" ht="21" customHeight="1">
      <c r="A13" s="834"/>
      <c r="B13" s="830"/>
      <c r="C13" s="830"/>
      <c r="D13" s="836"/>
      <c r="E13" s="837"/>
      <c r="F13" s="834"/>
      <c r="G13" s="834"/>
      <c r="H13" s="834"/>
      <c r="I13" s="834"/>
      <c r="J13" s="834"/>
      <c r="K13" s="834"/>
      <c r="L13" s="834"/>
      <c r="M13" s="843"/>
      <c r="N13" s="843"/>
      <c r="O13" s="843"/>
      <c r="P13" s="843"/>
      <c r="Q13" s="847"/>
      <c r="R13" s="20"/>
    </row>
    <row r="14" spans="1:22" s="5" customFormat="1" ht="21" customHeight="1">
      <c r="A14" s="834"/>
      <c r="B14" s="830"/>
      <c r="C14" s="830"/>
      <c r="D14" s="836"/>
      <c r="E14" s="837"/>
      <c r="F14" s="834"/>
      <c r="G14" s="834"/>
      <c r="H14" s="834"/>
      <c r="I14" s="834"/>
      <c r="J14" s="834"/>
      <c r="K14" s="834"/>
      <c r="L14" s="834"/>
      <c r="M14" s="843"/>
      <c r="N14" s="843"/>
      <c r="O14" s="843"/>
      <c r="P14" s="843"/>
      <c r="Q14" s="847"/>
      <c r="R14" s="20"/>
    </row>
    <row r="15" spans="1:22" s="5" customFormat="1" ht="21" customHeight="1">
      <c r="A15" s="834"/>
      <c r="B15" s="830"/>
      <c r="C15" s="830"/>
      <c r="D15" s="836"/>
      <c r="E15" s="837"/>
      <c r="F15" s="834"/>
      <c r="G15" s="834"/>
      <c r="H15" s="834"/>
      <c r="I15" s="834"/>
      <c r="J15" s="834"/>
      <c r="K15" s="834"/>
      <c r="L15" s="834"/>
      <c r="M15" s="843"/>
      <c r="N15" s="843"/>
      <c r="O15" s="843"/>
      <c r="P15" s="843"/>
      <c r="Q15" s="847"/>
      <c r="R15" s="20"/>
    </row>
    <row r="16" spans="1:22" s="5" customFormat="1" ht="21" customHeight="1">
      <c r="A16" s="834"/>
      <c r="B16" s="830"/>
      <c r="C16" s="830"/>
      <c r="D16" s="836"/>
      <c r="E16" s="837"/>
      <c r="F16" s="834"/>
      <c r="G16" s="834"/>
      <c r="H16" s="834"/>
      <c r="I16" s="834"/>
      <c r="J16" s="834"/>
      <c r="K16" s="834"/>
      <c r="L16" s="834"/>
      <c r="M16" s="843"/>
      <c r="N16" s="843"/>
      <c r="O16" s="843"/>
      <c r="P16" s="843"/>
      <c r="Q16" s="847"/>
      <c r="R16" s="20"/>
    </row>
    <row r="17" spans="1:18" s="5" customFormat="1" ht="21" customHeight="1">
      <c r="A17" s="834"/>
      <c r="B17" s="830"/>
      <c r="C17" s="830"/>
      <c r="D17" s="836"/>
      <c r="E17" s="837"/>
      <c r="F17" s="834"/>
      <c r="G17" s="834"/>
      <c r="H17" s="834"/>
      <c r="I17" s="834"/>
      <c r="J17" s="834"/>
      <c r="K17" s="834"/>
      <c r="L17" s="834"/>
      <c r="M17" s="843"/>
      <c r="N17" s="843"/>
      <c r="O17" s="843"/>
      <c r="P17" s="843"/>
      <c r="Q17" s="847"/>
      <c r="R17" s="20"/>
    </row>
    <row r="18" spans="1:18" ht="21" customHeight="1">
      <c r="A18" s="838"/>
      <c r="B18" s="839" t="s">
        <v>309</v>
      </c>
      <c r="C18" s="839"/>
      <c r="D18" s="840"/>
      <c r="E18" s="841"/>
      <c r="F18" s="840"/>
      <c r="G18" s="840"/>
      <c r="H18" s="840"/>
      <c r="I18" s="840"/>
      <c r="J18" s="840"/>
      <c r="K18" s="840"/>
      <c r="L18" s="840"/>
      <c r="M18" s="655">
        <f>SUM(M6:M17)</f>
        <v>0</v>
      </c>
      <c r="N18" s="655"/>
      <c r="O18" s="655"/>
      <c r="P18" s="655">
        <f>SUM(P6:P17)</f>
        <v>0</v>
      </c>
      <c r="Q18" s="302">
        <f>IF(M18=0,0,ROUND((P18-M18)/M18*100,2))</f>
        <v>0</v>
      </c>
      <c r="R18" s="727"/>
    </row>
    <row r="19" spans="1:18" ht="21" customHeight="1">
      <c r="A19" s="838"/>
      <c r="B19" s="839" t="s">
        <v>278</v>
      </c>
      <c r="C19" s="839"/>
      <c r="D19" s="727"/>
      <c r="E19" s="841"/>
      <c r="F19" s="727"/>
      <c r="G19" s="727"/>
      <c r="H19" s="727"/>
      <c r="I19" s="727"/>
      <c r="J19" s="727"/>
      <c r="K19" s="727"/>
      <c r="L19" s="727"/>
      <c r="M19" s="845"/>
      <c r="N19" s="845">
        <v>196513.03</v>
      </c>
      <c r="O19" s="845"/>
      <c r="P19" s="730"/>
      <c r="Q19" s="848"/>
      <c r="R19" s="727"/>
    </row>
    <row r="20" spans="1:18" ht="21" customHeight="1">
      <c r="A20" s="838"/>
      <c r="B20" s="726" t="s">
        <v>279</v>
      </c>
      <c r="C20" s="839"/>
      <c r="D20" s="727"/>
      <c r="E20" s="841"/>
      <c r="F20" s="727"/>
      <c r="G20" s="727"/>
      <c r="H20" s="727"/>
      <c r="I20" s="727"/>
      <c r="J20" s="727"/>
      <c r="K20" s="727"/>
      <c r="L20" s="727"/>
      <c r="M20" s="845"/>
      <c r="N20" s="845"/>
      <c r="O20" s="845">
        <v>196513.03</v>
      </c>
      <c r="P20" s="730"/>
      <c r="Q20" s="848"/>
      <c r="R20" s="727"/>
    </row>
    <row r="21" spans="1:18" ht="21" customHeight="1">
      <c r="A21" s="838"/>
      <c r="B21" s="839" t="s">
        <v>310</v>
      </c>
      <c r="C21" s="839"/>
      <c r="D21" s="840"/>
      <c r="E21" s="841"/>
      <c r="F21" s="840"/>
      <c r="G21" s="840"/>
      <c r="H21" s="840"/>
      <c r="I21" s="840"/>
      <c r="J21" s="840"/>
      <c r="K21" s="840"/>
      <c r="L21" s="840"/>
      <c r="M21" s="655"/>
      <c r="N21" s="655"/>
      <c r="O21" s="655"/>
      <c r="P21" s="655"/>
      <c r="Q21" s="302">
        <f>IF(M21=0,0,ROUND((P21-M21)/M21*100,2))</f>
        <v>0</v>
      </c>
      <c r="R21" s="727"/>
    </row>
    <row r="22" spans="1:18" s="31" customFormat="1" ht="15.75" customHeight="1">
      <c r="A22" s="145" t="str">
        <f>填表必读!A9&amp;填表必读!B9</f>
        <v>产权持有人填表人：刘竹</v>
      </c>
      <c r="E22" s="815" t="str">
        <f>填表必读!A13&amp;填表必读!B13</f>
        <v>评估人员：</v>
      </c>
      <c r="F22" s="533"/>
      <c r="G22" s="533"/>
      <c r="H22" s="533"/>
      <c r="I22" s="533"/>
      <c r="J22" s="533"/>
      <c r="K22" s="533"/>
      <c r="L22" s="533"/>
      <c r="P22" s="967" t="str">
        <f>现金!G21</f>
        <v>北京卓信大华资产评估有限公司</v>
      </c>
      <c r="Q22" s="967"/>
      <c r="R22" s="967"/>
    </row>
    <row r="23" spans="1:18" s="31" customFormat="1" ht="12.75">
      <c r="A23" s="145" t="str">
        <f>填表必读!A11&amp;填表必读!B11</f>
        <v>填表日期：2023年5月5日</v>
      </c>
      <c r="E23" s="326"/>
      <c r="M23" s="533"/>
      <c r="N23" s="533"/>
      <c r="O23" s="533"/>
      <c r="P23" s="533"/>
    </row>
    <row r="24" spans="1:18" s="31" customFormat="1" ht="12.75">
      <c r="E24" s="326"/>
      <c r="M24" s="533"/>
      <c r="N24" s="533"/>
      <c r="O24" s="533"/>
    </row>
    <row r="25" spans="1:18">
      <c r="M25" s="533"/>
      <c r="N25" s="533"/>
      <c r="O25" s="533"/>
    </row>
  </sheetData>
  <mergeCells count="16">
    <mergeCell ref="A1:Q1"/>
    <mergeCell ref="S3:U3"/>
    <mergeCell ref="G4:L4"/>
    <mergeCell ref="P22:R22"/>
    <mergeCell ref="A4:A5"/>
    <mergeCell ref="B4:B5"/>
    <mergeCell ref="C4:C5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r:id="rId1"/>
  <headerFooter>
    <oddHeader>&amp;R&amp;"宋体,加粗"&amp;10第 &amp;P 页，共 &amp;N 页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abSelected="1" view="pageBreakPreview" zoomScale="90" zoomScaleNormal="100" zoomScaleSheetLayoutView="90" workbookViewId="0">
      <pane ySplit="5" topLeftCell="A6" activePane="bottomLeft" state="frozen"/>
      <selection pane="bottomLeft" activeCell="E36" sqref="E36"/>
    </sheetView>
  </sheetViews>
  <sheetFormatPr defaultColWidth="9" defaultRowHeight="15.75"/>
  <cols>
    <col min="1" max="1" width="29.75" style="2" customWidth="1"/>
    <col min="2" max="2" width="13.25" style="2" customWidth="1"/>
    <col min="3" max="4" width="21" style="2" customWidth="1"/>
    <col min="5" max="6" width="18.25" style="2" customWidth="1"/>
    <col min="7" max="7" width="9" style="2"/>
    <col min="8" max="8" width="10.875" style="2" customWidth="1"/>
    <col min="9" max="16384" width="9" style="2"/>
  </cols>
  <sheetData>
    <row r="1" spans="1:8" ht="23.25">
      <c r="C1" s="915" t="s">
        <v>20</v>
      </c>
      <c r="F1" s="74" t="s">
        <v>21</v>
      </c>
    </row>
    <row r="2" spans="1:8" ht="12" customHeight="1">
      <c r="C2" s="43"/>
      <c r="D2" s="43"/>
      <c r="F2" s="13"/>
    </row>
    <row r="3" spans="1:8" ht="19.5" customHeight="1">
      <c r="A3" s="277" t="str">
        <f>填表必读!A5&amp;填表必读!B5</f>
        <v>产权持有人名称：毕节赛德水泥有限公司</v>
      </c>
      <c r="B3" s="277"/>
      <c r="C3" s="917" t="str">
        <f>"          "&amp;填表必读!A7&amp;填表必读!B7</f>
        <v xml:space="preserve">          评估基准日：2022年12月31日</v>
      </c>
      <c r="D3" s="917"/>
      <c r="E3" s="31"/>
      <c r="F3" s="74" t="s">
        <v>22</v>
      </c>
    </row>
    <row r="4" spans="1:8" ht="14.65" customHeight="1">
      <c r="A4" s="961" t="s">
        <v>23</v>
      </c>
      <c r="B4" s="962"/>
      <c r="C4" s="280" t="s">
        <v>24</v>
      </c>
      <c r="D4" s="280" t="s">
        <v>25</v>
      </c>
      <c r="E4" s="252" t="s">
        <v>26</v>
      </c>
      <c r="F4" s="252" t="s">
        <v>27</v>
      </c>
    </row>
    <row r="5" spans="1:8" ht="14.65" customHeight="1">
      <c r="A5" s="963"/>
      <c r="B5" s="964"/>
      <c r="C5" s="280" t="s">
        <v>28</v>
      </c>
      <c r="D5" s="280" t="s">
        <v>29</v>
      </c>
      <c r="E5" s="252" t="s">
        <v>30</v>
      </c>
      <c r="F5" s="252" t="s">
        <v>31</v>
      </c>
    </row>
    <row r="6" spans="1:8" ht="14.65" customHeight="1">
      <c r="A6" s="918" t="s">
        <v>32</v>
      </c>
      <c r="B6" s="236" t="s">
        <v>33</v>
      </c>
      <c r="C6" s="48">
        <f>ROUND(分类汇总表!D5,2)/10000</f>
        <v>0</v>
      </c>
      <c r="D6" s="48">
        <f>分类汇总表!E5/10000</f>
        <v>0</v>
      </c>
      <c r="E6" s="48">
        <f>ROUND(D6-C6,2)</f>
        <v>0</v>
      </c>
      <c r="F6" s="302">
        <f>IF(C6=0,0,ROUND((D6-C6)/C6*100,2))</f>
        <v>0</v>
      </c>
      <c r="H6" s="923"/>
    </row>
    <row r="7" spans="1:8" ht="14.65" customHeight="1">
      <c r="A7" s="918" t="s">
        <v>34</v>
      </c>
      <c r="B7" s="236" t="s">
        <v>35</v>
      </c>
      <c r="C7" s="48">
        <f>ROUND(分类汇总表!D19,2)/10000</f>
        <v>929.75586599999997</v>
      </c>
      <c r="D7" s="48">
        <f>分类汇总表!E19/10000</f>
        <v>748.66499999999996</v>
      </c>
      <c r="E7" s="48">
        <f>ROUND(D7-C7,2)</f>
        <v>-181.09</v>
      </c>
      <c r="F7" s="302">
        <f>IF(C7=0,0,ROUND((D7-C7)/C7*100,2))</f>
        <v>-19.48</v>
      </c>
      <c r="H7" s="923"/>
    </row>
    <row r="8" spans="1:8" ht="14.65" customHeight="1">
      <c r="A8" s="918" t="s">
        <v>36</v>
      </c>
      <c r="B8" s="236" t="s">
        <v>37</v>
      </c>
      <c r="C8" s="48">
        <f>ROUND(分类汇总表!D20,2)/10000</f>
        <v>0</v>
      </c>
      <c r="D8" s="48">
        <f>分类汇总表!E20/10000</f>
        <v>0</v>
      </c>
      <c r="E8" s="48">
        <f t="shared" ref="E8:E28" si="0">ROUND(D8-C8,2)</f>
        <v>0</v>
      </c>
      <c r="F8" s="302">
        <f t="shared" ref="F8:F29" si="1">IF(C8=0,0,ROUND((D8-C8)/C8*100,2))</f>
        <v>0</v>
      </c>
      <c r="H8" s="923"/>
    </row>
    <row r="9" spans="1:8" ht="14.65" customHeight="1">
      <c r="A9" s="918" t="s">
        <v>38</v>
      </c>
      <c r="B9" s="236" t="s">
        <v>39</v>
      </c>
      <c r="C9" s="48">
        <f>ROUND(分类汇总表!D21,2)/10000</f>
        <v>0</v>
      </c>
      <c r="D9" s="48">
        <f>分类汇总表!E21/10000</f>
        <v>0</v>
      </c>
      <c r="E9" s="48">
        <f t="shared" si="0"/>
        <v>0</v>
      </c>
      <c r="F9" s="302">
        <f t="shared" si="1"/>
        <v>0</v>
      </c>
      <c r="H9" s="923"/>
    </row>
    <row r="10" spans="1:8" ht="14.65" customHeight="1">
      <c r="A10" s="918" t="s">
        <v>40</v>
      </c>
      <c r="B10" s="236" t="s">
        <v>41</v>
      </c>
      <c r="C10" s="48">
        <f>ROUND(分类汇总表!D22,2)/10000</f>
        <v>0</v>
      </c>
      <c r="D10" s="48">
        <f>分类汇总表!E22/10000</f>
        <v>0</v>
      </c>
      <c r="E10" s="48">
        <f t="shared" si="0"/>
        <v>0</v>
      </c>
      <c r="F10" s="302">
        <f t="shared" si="1"/>
        <v>0</v>
      </c>
      <c r="H10" s="923"/>
    </row>
    <row r="11" spans="1:8" ht="14.65" customHeight="1">
      <c r="A11" s="918" t="s">
        <v>42</v>
      </c>
      <c r="B11" s="236" t="s">
        <v>43</v>
      </c>
      <c r="C11" s="48">
        <f>ROUND(分类汇总表!D23,2)/10000</f>
        <v>0</v>
      </c>
      <c r="D11" s="48">
        <f>分类汇总表!E23/10000</f>
        <v>0</v>
      </c>
      <c r="E11" s="48">
        <f t="shared" si="0"/>
        <v>0</v>
      </c>
      <c r="F11" s="302">
        <f t="shared" si="1"/>
        <v>0</v>
      </c>
      <c r="H11" s="923"/>
    </row>
    <row r="12" spans="1:8" ht="14.65" customHeight="1">
      <c r="A12" s="918" t="s">
        <v>44</v>
      </c>
      <c r="B12" s="236" t="s">
        <v>45</v>
      </c>
      <c r="C12" s="48">
        <f>ROUND(分类汇总表!D24,2)/10000</f>
        <v>0</v>
      </c>
      <c r="D12" s="48">
        <f>分类汇总表!E24/10000</f>
        <v>0</v>
      </c>
      <c r="E12" s="48">
        <f t="shared" si="0"/>
        <v>0</v>
      </c>
      <c r="F12" s="302">
        <f t="shared" si="1"/>
        <v>0</v>
      </c>
      <c r="H12" s="923"/>
    </row>
    <row r="13" spans="1:8" ht="14.65" customHeight="1">
      <c r="A13" s="918" t="s">
        <v>46</v>
      </c>
      <c r="B13" s="236" t="s">
        <v>47</v>
      </c>
      <c r="C13" s="48">
        <f>ROUND(分类汇总表!D25,2)/10000</f>
        <v>0</v>
      </c>
      <c r="D13" s="48">
        <f>分类汇总表!E25/10000</f>
        <v>0</v>
      </c>
      <c r="E13" s="48">
        <f t="shared" si="0"/>
        <v>0</v>
      </c>
      <c r="F13" s="302">
        <f t="shared" si="1"/>
        <v>0</v>
      </c>
      <c r="H13" s="923"/>
    </row>
    <row r="14" spans="1:8" ht="14.65" customHeight="1">
      <c r="A14" s="918" t="s">
        <v>48</v>
      </c>
      <c r="B14" s="236" t="s">
        <v>49</v>
      </c>
      <c r="C14" s="48">
        <f>ROUND(分类汇总表!D26,2)/10000</f>
        <v>0</v>
      </c>
      <c r="D14" s="48">
        <f>分类汇总表!E26/10000</f>
        <v>0</v>
      </c>
      <c r="E14" s="48">
        <f t="shared" si="0"/>
        <v>0</v>
      </c>
      <c r="F14" s="302">
        <f t="shared" si="1"/>
        <v>0</v>
      </c>
      <c r="H14" s="923"/>
    </row>
    <row r="15" spans="1:8" ht="14.65" customHeight="1">
      <c r="A15" s="918" t="s">
        <v>50</v>
      </c>
      <c r="B15" s="236" t="s">
        <v>51</v>
      </c>
      <c r="C15" s="48">
        <f>ROUND(分类汇总表!D27,2)/10000</f>
        <v>366.45971500000002</v>
      </c>
      <c r="D15" s="48">
        <f>分类汇总表!E27/10000</f>
        <v>197.45500000000001</v>
      </c>
      <c r="E15" s="48">
        <f t="shared" si="0"/>
        <v>-169</v>
      </c>
      <c r="F15" s="302">
        <f t="shared" si="1"/>
        <v>-46.12</v>
      </c>
      <c r="H15" s="923"/>
    </row>
    <row r="16" spans="1:8" ht="14.65" customHeight="1">
      <c r="A16" s="918" t="s">
        <v>52</v>
      </c>
      <c r="B16" s="236" t="s">
        <v>53</v>
      </c>
      <c r="C16" s="48">
        <f>ROUND(分类汇总表!D28,2)/10000</f>
        <v>0</v>
      </c>
      <c r="D16" s="48">
        <f>分类汇总表!E28/10000</f>
        <v>0</v>
      </c>
      <c r="E16" s="48">
        <f t="shared" si="0"/>
        <v>0</v>
      </c>
      <c r="F16" s="302">
        <f t="shared" si="1"/>
        <v>0</v>
      </c>
      <c r="H16" s="923"/>
    </row>
    <row r="17" spans="1:8" ht="14.65" customHeight="1">
      <c r="A17" s="918" t="s">
        <v>54</v>
      </c>
      <c r="B17" s="236" t="s">
        <v>55</v>
      </c>
      <c r="C17" s="48">
        <f>ROUND(分类汇总表!D29,2)/10000</f>
        <v>0</v>
      </c>
      <c r="D17" s="48">
        <f>分类汇总表!E29/10000</f>
        <v>0</v>
      </c>
      <c r="E17" s="48">
        <f t="shared" si="0"/>
        <v>0</v>
      </c>
      <c r="F17" s="302">
        <f t="shared" si="1"/>
        <v>0</v>
      </c>
      <c r="H17" s="923"/>
    </row>
    <row r="18" spans="1:8" ht="14.65" customHeight="1">
      <c r="A18" s="918" t="s">
        <v>56</v>
      </c>
      <c r="B18" s="236" t="s">
        <v>57</v>
      </c>
      <c r="C18" s="48">
        <f>ROUND(分类汇总表!D30,2)/10000</f>
        <v>0</v>
      </c>
      <c r="D18" s="48">
        <f>分类汇总表!E30/10000</f>
        <v>0</v>
      </c>
      <c r="E18" s="48">
        <f t="shared" si="0"/>
        <v>0</v>
      </c>
      <c r="F18" s="302">
        <f t="shared" si="1"/>
        <v>0</v>
      </c>
      <c r="H18" s="923"/>
    </row>
    <row r="19" spans="1:8" ht="14.65" customHeight="1">
      <c r="A19" s="918" t="s">
        <v>58</v>
      </c>
      <c r="B19" s="236" t="s">
        <v>59</v>
      </c>
      <c r="C19" s="48">
        <f>ROUND(分类汇总表!D31,2)/10000</f>
        <v>0</v>
      </c>
      <c r="D19" s="48">
        <f>分类汇总表!E31/10000</f>
        <v>0</v>
      </c>
      <c r="E19" s="48">
        <f t="shared" si="0"/>
        <v>0</v>
      </c>
      <c r="F19" s="302">
        <f t="shared" si="1"/>
        <v>0</v>
      </c>
      <c r="H19" s="923"/>
    </row>
    <row r="20" spans="1:8" ht="14.65" customHeight="1">
      <c r="A20" s="918" t="s">
        <v>60</v>
      </c>
      <c r="B20" s="236" t="s">
        <v>61</v>
      </c>
      <c r="C20" s="48">
        <f>ROUND(分类汇总表!D32,2)/10000</f>
        <v>563.29615100000001</v>
      </c>
      <c r="D20" s="48">
        <f>分类汇总表!E32/10000</f>
        <v>551.21</v>
      </c>
      <c r="E20" s="48">
        <f t="shared" si="0"/>
        <v>-12.09</v>
      </c>
      <c r="F20" s="302">
        <f t="shared" si="1"/>
        <v>-2.15</v>
      </c>
      <c r="H20" s="923"/>
    </row>
    <row r="21" spans="1:8" ht="14.65" customHeight="1">
      <c r="A21" s="918" t="s">
        <v>62</v>
      </c>
      <c r="B21" s="236" t="s">
        <v>63</v>
      </c>
      <c r="C21" s="48">
        <f>ROUND(分类汇总表!D33,2)/10000</f>
        <v>0</v>
      </c>
      <c r="D21" s="48">
        <f>分类汇总表!E33/10000</f>
        <v>0</v>
      </c>
      <c r="E21" s="48">
        <f t="shared" si="0"/>
        <v>0</v>
      </c>
      <c r="F21" s="302">
        <f t="shared" si="1"/>
        <v>0</v>
      </c>
      <c r="H21" s="923"/>
    </row>
    <row r="22" spans="1:8" ht="14.65" customHeight="1">
      <c r="A22" s="918" t="s">
        <v>64</v>
      </c>
      <c r="B22" s="236" t="s">
        <v>65</v>
      </c>
      <c r="C22" s="48">
        <f>ROUND(分类汇总表!D34,2)/10000</f>
        <v>0</v>
      </c>
      <c r="D22" s="48">
        <f>分类汇总表!E34/10000</f>
        <v>0</v>
      </c>
      <c r="E22" s="48">
        <f t="shared" si="0"/>
        <v>0</v>
      </c>
      <c r="F22" s="302">
        <f t="shared" si="1"/>
        <v>0</v>
      </c>
      <c r="H22" s="923"/>
    </row>
    <row r="23" spans="1:8" ht="14.65" customHeight="1">
      <c r="A23" s="918" t="s">
        <v>66</v>
      </c>
      <c r="B23" s="236" t="s">
        <v>67</v>
      </c>
      <c r="C23" s="48">
        <f>ROUND(分类汇总表!D35,2)/10000</f>
        <v>0</v>
      </c>
      <c r="D23" s="48">
        <f>分类汇总表!E35/10000</f>
        <v>0</v>
      </c>
      <c r="E23" s="48">
        <f t="shared" si="0"/>
        <v>0</v>
      </c>
      <c r="F23" s="302">
        <f t="shared" si="1"/>
        <v>0</v>
      </c>
      <c r="H23" s="923"/>
    </row>
    <row r="24" spans="1:8" ht="14.65" customHeight="1">
      <c r="A24" s="918" t="s">
        <v>68</v>
      </c>
      <c r="B24" s="236" t="s">
        <v>69</v>
      </c>
      <c r="C24" s="48">
        <f>ROUND(分类汇总表!D36,2)/10000</f>
        <v>0</v>
      </c>
      <c r="D24" s="48">
        <f>分类汇总表!E36/10000</f>
        <v>0</v>
      </c>
      <c r="E24" s="48">
        <f t="shared" si="0"/>
        <v>0</v>
      </c>
      <c r="F24" s="302">
        <f t="shared" si="1"/>
        <v>0</v>
      </c>
      <c r="H24" s="923"/>
    </row>
    <row r="25" spans="1:8" ht="14.65" customHeight="1">
      <c r="A25" s="918" t="s">
        <v>70</v>
      </c>
      <c r="B25" s="236" t="s">
        <v>71</v>
      </c>
      <c r="C25" s="48">
        <f>ROUND(分类汇总表!D37,2)/10000</f>
        <v>0</v>
      </c>
      <c r="D25" s="48">
        <f>分类汇总表!E37/10000</f>
        <v>0</v>
      </c>
      <c r="E25" s="48">
        <f t="shared" si="0"/>
        <v>0</v>
      </c>
      <c r="F25" s="302">
        <f t="shared" si="1"/>
        <v>0</v>
      </c>
      <c r="H25" s="923"/>
    </row>
    <row r="26" spans="1:8" s="494" customFormat="1" ht="14.65" customHeight="1">
      <c r="A26" s="283" t="s">
        <v>72</v>
      </c>
      <c r="B26" s="283" t="s">
        <v>73</v>
      </c>
      <c r="C26" s="285">
        <f>ROUND(SUM(C6:C7),2)</f>
        <v>929.76</v>
      </c>
      <c r="D26" s="285">
        <f>ROUND(SUM(D6:D7),2)</f>
        <v>748.67</v>
      </c>
      <c r="E26" s="924">
        <f>评估结果汇总表!E26/10000</f>
        <v>-181.09086600000001</v>
      </c>
      <c r="F26" s="737">
        <f>评估结果汇总表!F26</f>
        <v>-19.48</v>
      </c>
      <c r="H26" s="925"/>
    </row>
    <row r="27" spans="1:8" ht="14.65" hidden="1" customHeight="1">
      <c r="A27" s="918" t="s">
        <v>74</v>
      </c>
      <c r="B27" s="236" t="s">
        <v>75</v>
      </c>
      <c r="C27" s="48">
        <f>ROUND(分类汇总表!D39,2)/10000</f>
        <v>0</v>
      </c>
      <c r="D27" s="48">
        <f>分类汇总表!E39/10000</f>
        <v>0</v>
      </c>
      <c r="E27" s="48">
        <f>评估结果汇总表!E27/10000</f>
        <v>0</v>
      </c>
      <c r="F27" s="302">
        <f t="shared" si="1"/>
        <v>0</v>
      </c>
      <c r="H27" s="923"/>
    </row>
    <row r="28" spans="1:8" ht="14.65" hidden="1" customHeight="1">
      <c r="A28" s="918" t="s">
        <v>76</v>
      </c>
      <c r="B28" s="236" t="s">
        <v>77</v>
      </c>
      <c r="C28" s="48">
        <f>ROUND(分类汇总表!D53,2)/10000</f>
        <v>0</v>
      </c>
      <c r="D28" s="48">
        <f>分类汇总表!E53/10000</f>
        <v>0</v>
      </c>
      <c r="E28" s="48">
        <f t="shared" si="0"/>
        <v>0</v>
      </c>
      <c r="F28" s="302">
        <f t="shared" si="1"/>
        <v>0</v>
      </c>
      <c r="H28" s="923"/>
    </row>
    <row r="29" spans="1:8" s="494" customFormat="1" ht="14.65" hidden="1" customHeight="1">
      <c r="A29" s="283" t="s">
        <v>78</v>
      </c>
      <c r="B29" s="283" t="s">
        <v>79</v>
      </c>
      <c r="C29" s="285">
        <f>ROUND(SUM(C27:C28),2)</f>
        <v>0</v>
      </c>
      <c r="D29" s="285">
        <f>评估结果汇总表!D29/10000</f>
        <v>0</v>
      </c>
      <c r="E29" s="285">
        <f>评估结果汇总表!E29/10000</f>
        <v>0</v>
      </c>
      <c r="F29" s="737">
        <f t="shared" si="1"/>
        <v>0</v>
      </c>
      <c r="H29" s="925"/>
    </row>
    <row r="30" spans="1:8" s="494" customFormat="1" ht="14.65" hidden="1" customHeight="1">
      <c r="A30" s="283" t="s">
        <v>80</v>
      </c>
      <c r="B30" s="283" t="s">
        <v>81</v>
      </c>
      <c r="C30" s="285">
        <f>评估结果汇总表!C30/10000</f>
        <v>929.75586599999997</v>
      </c>
      <c r="D30" s="285">
        <f>ROUND(D26-D29,2)</f>
        <v>748.67</v>
      </c>
      <c r="E30" s="285">
        <f>评估结果汇总表!E30/10000</f>
        <v>-181.09086600000001</v>
      </c>
      <c r="F30" s="737">
        <f>评估结果汇总表!F30</f>
        <v>19.48</v>
      </c>
      <c r="H30" s="925"/>
    </row>
    <row r="31" spans="1:8" ht="20.100000000000001" customHeight="1">
      <c r="A31" s="31"/>
      <c r="B31" s="903"/>
      <c r="C31" s="31"/>
      <c r="D31" s="920"/>
      <c r="E31" s="287"/>
      <c r="F31" s="911" t="s">
        <v>82</v>
      </c>
      <c r="H31" s="923"/>
    </row>
    <row r="32" spans="1:8" ht="20.100000000000001" customHeight="1">
      <c r="A32" s="903"/>
      <c r="B32" s="903"/>
      <c r="D32" s="920"/>
      <c r="E32" s="287"/>
      <c r="F32" s="287"/>
    </row>
    <row r="33" spans="2:4" ht="21" customHeight="1">
      <c r="B33" s="926"/>
    </row>
    <row r="34" spans="2:4" ht="21" customHeight="1">
      <c r="D34" s="429"/>
    </row>
  </sheetData>
  <mergeCells count="1">
    <mergeCell ref="A4:B5"/>
  </mergeCells>
  <phoneticPr fontId="12" type="noConversion"/>
  <printOptions horizontalCentered="1"/>
  <pageMargins left="0.74803149606299202" right="0.74803149606299202" top="0.70866141732283505" bottom="0.94488188976377996" header="1.01" footer="0.62992125984252001"/>
  <pageSetup paperSize="9" orientation="landscape" horizontalDpi="300" verticalDpi="300" r:id="rId1"/>
  <headerFooter>
    <oddHeader>&amp;R&amp;"宋体,加粗"&amp;10第 &amp;P 页，共 &amp;N 页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J22"/>
  <sheetViews>
    <sheetView view="pageBreakPreview" zoomScaleNormal="100" zoomScaleSheetLayoutView="100" workbookViewId="0">
      <selection activeCell="M22" sqref="M22"/>
    </sheetView>
  </sheetViews>
  <sheetFormatPr defaultColWidth="9" defaultRowHeight="15.75"/>
  <cols>
    <col min="1" max="1" width="13.25" style="734" customWidth="1"/>
    <col min="2" max="2" width="26" style="9" customWidth="1"/>
    <col min="3" max="3" width="17.5" style="9" customWidth="1"/>
    <col min="4" max="4" width="16.125" style="9" customWidth="1"/>
    <col min="5" max="5" width="16" style="9" customWidth="1"/>
    <col min="6" max="6" width="15.875" style="9" customWidth="1"/>
    <col min="7" max="7" width="16.75" style="9" customWidth="1"/>
    <col min="8" max="8" width="12" style="9" customWidth="1"/>
    <col min="9" max="9" width="12.25" style="9" customWidth="1"/>
    <col min="10" max="16384" width="9" style="9"/>
  </cols>
  <sheetData>
    <row r="1" spans="1:9" ht="30" customHeight="1">
      <c r="A1" s="735"/>
      <c r="B1" s="827"/>
      <c r="C1" s="966" t="s">
        <v>311</v>
      </c>
      <c r="D1" s="966"/>
      <c r="E1" s="966"/>
      <c r="F1" s="827"/>
      <c r="G1" s="74" t="s">
        <v>312</v>
      </c>
      <c r="H1" s="736"/>
      <c r="I1" s="736"/>
    </row>
    <row r="2" spans="1:9" ht="15" customHeight="1">
      <c r="G2" s="74"/>
    </row>
    <row r="3" spans="1:9" s="122" customFormat="1" ht="19.5" customHeight="1">
      <c r="A3" s="348" t="str">
        <f>其他应收款!A3</f>
        <v>产权持有人名称：毕节赛德水泥有限公司</v>
      </c>
      <c r="B3" s="145"/>
      <c r="C3" s="31"/>
      <c r="D3" s="828" t="str">
        <f>其他应收款!F3</f>
        <v xml:space="preserve">          评估基准日：2022年12月31日</v>
      </c>
      <c r="E3" s="31"/>
      <c r="F3" s="31"/>
      <c r="G3" s="74" t="s">
        <v>158</v>
      </c>
      <c r="H3" s="16"/>
      <c r="I3" s="16"/>
    </row>
    <row r="4" spans="1:9" s="4" customFormat="1" ht="21" customHeight="1">
      <c r="A4" s="26" t="s">
        <v>313</v>
      </c>
      <c r="B4" s="17" t="s">
        <v>314</v>
      </c>
      <c r="C4" s="810" t="s">
        <v>24</v>
      </c>
      <c r="D4" s="810" t="s">
        <v>25</v>
      </c>
      <c r="E4" s="810" t="s">
        <v>26</v>
      </c>
      <c r="F4" s="810" t="s">
        <v>27</v>
      </c>
      <c r="G4" s="17" t="s">
        <v>160</v>
      </c>
    </row>
    <row r="5" spans="1:9" s="5" customFormat="1" ht="21" customHeight="1">
      <c r="A5" s="23" t="s">
        <v>315</v>
      </c>
      <c r="B5" s="20" t="s">
        <v>316</v>
      </c>
      <c r="C5" s="64">
        <f>'存货-原材料—分类汇总表'!G19</f>
        <v>0</v>
      </c>
      <c r="D5" s="64">
        <f>'存货-原材料—分类汇总表'!J19</f>
        <v>0</v>
      </c>
      <c r="E5" s="64">
        <f t="shared" ref="E5:E15" si="0">D5-C5</f>
        <v>0</v>
      </c>
      <c r="F5" s="302">
        <f t="shared" ref="F5:F15" si="1">IF(C5=0,0,ROUND((D5-C5)/C5*100,2))</f>
        <v>0</v>
      </c>
      <c r="G5" s="20"/>
    </row>
    <row r="6" spans="1:9" s="5" customFormat="1" ht="21" customHeight="1">
      <c r="A6" s="23" t="s">
        <v>317</v>
      </c>
      <c r="B6" s="20" t="s">
        <v>318</v>
      </c>
      <c r="C6" s="64">
        <f>'材料采购（在途物资）'!H19</f>
        <v>0</v>
      </c>
      <c r="D6" s="64">
        <f>'材料采购（在途物资）'!K19</f>
        <v>0</v>
      </c>
      <c r="E6" s="64">
        <f t="shared" si="0"/>
        <v>0</v>
      </c>
      <c r="F6" s="302">
        <f t="shared" si="1"/>
        <v>0</v>
      </c>
      <c r="G6" s="20"/>
    </row>
    <row r="7" spans="1:9" s="5" customFormat="1" ht="21" customHeight="1">
      <c r="A7" s="23" t="s">
        <v>319</v>
      </c>
      <c r="B7" s="20" t="s">
        <v>320</v>
      </c>
      <c r="C7" s="64">
        <f>在库周转材料—分类汇总表!H22</f>
        <v>0</v>
      </c>
      <c r="D7" s="64">
        <f>在库周转材料—分类汇总表!K22</f>
        <v>0</v>
      </c>
      <c r="E7" s="64">
        <f t="shared" si="0"/>
        <v>0</v>
      </c>
      <c r="F7" s="302">
        <f t="shared" si="1"/>
        <v>0</v>
      </c>
      <c r="G7" s="20"/>
    </row>
    <row r="8" spans="1:9" s="5" customFormat="1" ht="21" customHeight="1">
      <c r="A8" s="23" t="s">
        <v>321</v>
      </c>
      <c r="B8" s="20" t="s">
        <v>322</v>
      </c>
      <c r="C8" s="64">
        <f>'包装物（库存物资）'!H19</f>
        <v>0</v>
      </c>
      <c r="D8" s="64">
        <f>'包装物（库存物资）'!K19</f>
        <v>0</v>
      </c>
      <c r="E8" s="64">
        <f t="shared" si="0"/>
        <v>0</v>
      </c>
      <c r="F8" s="302">
        <f t="shared" si="1"/>
        <v>0</v>
      </c>
      <c r="G8" s="20"/>
    </row>
    <row r="9" spans="1:9" s="5" customFormat="1" ht="21" customHeight="1">
      <c r="A9" s="23" t="s">
        <v>323</v>
      </c>
      <c r="B9" s="20" t="s">
        <v>324</v>
      </c>
      <c r="C9" s="64">
        <f>'产成品（库存商品）—分类汇总表'!H19</f>
        <v>0</v>
      </c>
      <c r="D9" s="64">
        <f>'产成品（库存商品）—分类汇总表'!K19</f>
        <v>0</v>
      </c>
      <c r="E9" s="64">
        <f t="shared" si="0"/>
        <v>0</v>
      </c>
      <c r="F9" s="302">
        <f t="shared" si="1"/>
        <v>0</v>
      </c>
      <c r="G9" s="20"/>
    </row>
    <row r="10" spans="1:9" s="5" customFormat="1" ht="21" customHeight="1">
      <c r="A10" s="23" t="s">
        <v>325</v>
      </c>
      <c r="B10" s="20" t="s">
        <v>326</v>
      </c>
      <c r="C10" s="64">
        <f>'在产品（自制半成品、施工成本）'!N19</f>
        <v>0</v>
      </c>
      <c r="D10" s="64">
        <f>'在产品（自制半成品、施工成本）'!Q19</f>
        <v>0</v>
      </c>
      <c r="E10" s="64">
        <f t="shared" si="0"/>
        <v>0</v>
      </c>
      <c r="F10" s="302">
        <f t="shared" si="1"/>
        <v>0</v>
      </c>
      <c r="G10" s="20"/>
    </row>
    <row r="11" spans="1:9" s="5" customFormat="1" ht="21" customHeight="1">
      <c r="A11" s="23" t="s">
        <v>327</v>
      </c>
      <c r="B11" s="20" t="s">
        <v>328</v>
      </c>
      <c r="C11" s="64">
        <f>委托加工物资!I19</f>
        <v>0</v>
      </c>
      <c r="D11" s="64">
        <f>委托加工物资!L19</f>
        <v>0</v>
      </c>
      <c r="E11" s="64">
        <f t="shared" si="0"/>
        <v>0</v>
      </c>
      <c r="F11" s="302">
        <f t="shared" si="1"/>
        <v>0</v>
      </c>
      <c r="G11" s="20"/>
    </row>
    <row r="12" spans="1:9" s="5" customFormat="1" ht="21" customHeight="1">
      <c r="A12" s="23" t="s">
        <v>329</v>
      </c>
      <c r="B12" s="20" t="s">
        <v>330</v>
      </c>
      <c r="C12" s="64">
        <f>发出商品!J19</f>
        <v>0</v>
      </c>
      <c r="D12" s="64">
        <f>发出商品!M19</f>
        <v>0</v>
      </c>
      <c r="E12" s="64">
        <f t="shared" si="0"/>
        <v>0</v>
      </c>
      <c r="F12" s="302">
        <f t="shared" si="1"/>
        <v>0</v>
      </c>
      <c r="G12" s="20"/>
    </row>
    <row r="13" spans="1:9" s="5" customFormat="1" ht="21" customHeight="1">
      <c r="A13" s="23" t="s">
        <v>331</v>
      </c>
      <c r="B13" s="20" t="s">
        <v>332</v>
      </c>
      <c r="C13" s="64">
        <f>在用周转材料!H19</f>
        <v>0</v>
      </c>
      <c r="D13" s="64">
        <f>在用周转材料!L19</f>
        <v>0</v>
      </c>
      <c r="E13" s="64">
        <f t="shared" si="0"/>
        <v>0</v>
      </c>
      <c r="F13" s="302">
        <f t="shared" si="1"/>
        <v>0</v>
      </c>
      <c r="G13" s="20"/>
    </row>
    <row r="14" spans="1:9" s="5" customFormat="1" ht="21" customHeight="1">
      <c r="A14" s="23" t="s">
        <v>333</v>
      </c>
      <c r="B14" s="20" t="s">
        <v>334</v>
      </c>
      <c r="C14" s="64">
        <f>委托代销!I19</f>
        <v>0</v>
      </c>
      <c r="D14" s="64">
        <f>委托代销!L19</f>
        <v>0</v>
      </c>
      <c r="E14" s="64">
        <f t="shared" si="0"/>
        <v>0</v>
      </c>
      <c r="F14" s="302">
        <f t="shared" si="1"/>
        <v>0</v>
      </c>
      <c r="G14" s="20"/>
    </row>
    <row r="15" spans="1:9" s="5" customFormat="1" ht="21" customHeight="1">
      <c r="A15" s="23" t="s">
        <v>335</v>
      </c>
      <c r="B15" s="20" t="s">
        <v>336</v>
      </c>
      <c r="C15" s="64">
        <f>受托代销!I22</f>
        <v>0</v>
      </c>
      <c r="D15" s="64">
        <f>受托代销!L22</f>
        <v>0</v>
      </c>
      <c r="E15" s="64">
        <f t="shared" si="0"/>
        <v>0</v>
      </c>
      <c r="F15" s="302">
        <f t="shared" si="1"/>
        <v>0</v>
      </c>
      <c r="G15" s="20"/>
    </row>
    <row r="16" spans="1:9" s="5" customFormat="1" ht="21" customHeight="1">
      <c r="A16" s="36"/>
      <c r="B16" s="20"/>
      <c r="C16" s="64"/>
      <c r="D16" s="64"/>
      <c r="E16" s="64"/>
      <c r="F16" s="302"/>
      <c r="G16" s="20"/>
    </row>
    <row r="17" spans="1:10" s="5" customFormat="1" ht="21" customHeight="1">
      <c r="A17" s="36"/>
      <c r="B17" s="20"/>
      <c r="C17" s="64"/>
      <c r="D17" s="64"/>
      <c r="E17" s="64"/>
      <c r="F17" s="302"/>
      <c r="G17" s="20"/>
    </row>
    <row r="18" spans="1:10" s="6" customFormat="1" ht="21" customHeight="1">
      <c r="A18" s="37"/>
      <c r="B18" s="17" t="s">
        <v>337</v>
      </c>
      <c r="C18" s="28">
        <f>SUM(C5:C17)</f>
        <v>0</v>
      </c>
      <c r="D18" s="28">
        <f>SUM(D5:D17)</f>
        <v>0</v>
      </c>
      <c r="E18" s="28">
        <f>D18-C18</f>
        <v>0</v>
      </c>
      <c r="F18" s="737">
        <f>IF(C18=0,0,ROUND((D18-C18)/C18*100,2))</f>
        <v>0</v>
      </c>
      <c r="G18" s="27"/>
    </row>
    <row r="19" spans="1:10" s="6" customFormat="1" ht="21" customHeight="1">
      <c r="A19" s="37"/>
      <c r="B19" s="17" t="s">
        <v>338</v>
      </c>
      <c r="C19" s="28">
        <f>'存货-原材料—分类汇总表'!G20+'材料采购（在途物资）'!H20+在库周转材料—分类汇总表!H21+'包装物（库存物资）'!H20+'产成品（库存商品）—分类汇总表'!H20+'在产品（自制半成品、施工成本）'!N20+委托加工物资!I20+发出商品!J20+在用周转材料!H20+委托代销!I20+受托代销!I23</f>
        <v>0</v>
      </c>
      <c r="D19" s="28"/>
      <c r="E19" s="28">
        <f>D19-C19</f>
        <v>0</v>
      </c>
      <c r="F19" s="737">
        <f>IF(C19=0,0,ROUND((D19-C19)/C19*100,2))</f>
        <v>0</v>
      </c>
      <c r="G19" s="27"/>
    </row>
    <row r="20" spans="1:10" s="6" customFormat="1" ht="21" customHeight="1">
      <c r="A20" s="37"/>
      <c r="B20" s="17" t="s">
        <v>339</v>
      </c>
      <c r="C20" s="28">
        <f>C18-C19</f>
        <v>0</v>
      </c>
      <c r="D20" s="28">
        <f>D18-D19</f>
        <v>0</v>
      </c>
      <c r="E20" s="28">
        <f>D20-C20</f>
        <v>0</v>
      </c>
      <c r="F20" s="737">
        <f>IF(C20=0,0,ROUND((D20-C20)/C20*100,2))</f>
        <v>0</v>
      </c>
      <c r="G20" s="27"/>
    </row>
    <row r="21" spans="1:10">
      <c r="A21" s="145" t="str">
        <f>填表必读!A9&amp;填表必读!B9</f>
        <v>产权持有人填表人：刘竹</v>
      </c>
      <c r="B21" s="31"/>
      <c r="C21" s="8"/>
      <c r="D21" s="145" t="str">
        <f>填表必读!A13&amp;填表必读!B13</f>
        <v>评估人员：</v>
      </c>
      <c r="E21" s="8"/>
      <c r="F21" s="533"/>
      <c r="G21" s="74" t="str">
        <f>现金!G21</f>
        <v>北京卓信大华资产评估有限公司</v>
      </c>
      <c r="H21" s="74"/>
      <c r="I21" s="74"/>
    </row>
    <row r="22" spans="1:10">
      <c r="A22" s="145" t="str">
        <f>填表必读!A11&amp;填表必读!B11</f>
        <v>填表日期：2023年5月5日</v>
      </c>
      <c r="B22" s="31"/>
      <c r="C22" s="31"/>
      <c r="D22" s="31"/>
      <c r="E22" s="249"/>
      <c r="F22" s="31"/>
      <c r="G22" s="533"/>
      <c r="H22" s="533"/>
      <c r="I22" s="31"/>
      <c r="J22" s="31"/>
    </row>
  </sheetData>
  <mergeCells count="1">
    <mergeCell ref="C1:E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r:id="rId1"/>
  <headerFooter>
    <oddHeader>&amp;R&amp;"宋体,加粗"&amp;10第 &amp;P 页，共 &amp;N 页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4"/>
  <sheetViews>
    <sheetView view="pageBreakPreview" zoomScaleNormal="100" zoomScaleSheetLayoutView="100" workbookViewId="0">
      <selection activeCell="A5" sqref="A5:K7"/>
    </sheetView>
  </sheetViews>
  <sheetFormatPr defaultColWidth="9" defaultRowHeight="15.75"/>
  <cols>
    <col min="1" max="1" width="7.625" style="2" customWidth="1"/>
    <col min="2" max="2" width="18.25" style="2" customWidth="1"/>
    <col min="3" max="3" width="9.25" style="2" hidden="1" customWidth="1"/>
    <col min="4" max="4" width="4.125" style="2" hidden="1" customWidth="1"/>
    <col min="5" max="5" width="10.75" style="2" customWidth="1"/>
    <col min="6" max="6" width="11.25" style="2" hidden="1" customWidth="1"/>
    <col min="7" max="7" width="16.75" style="2" customWidth="1"/>
    <col min="8" max="8" width="12.25" style="2" customWidth="1"/>
    <col min="9" max="9" width="0.25" style="2" hidden="1" customWidth="1"/>
    <col min="10" max="10" width="15.625" style="2" customWidth="1"/>
    <col min="11" max="11" width="12.25" style="2" customWidth="1"/>
    <col min="12" max="12" width="14.875" style="2" customWidth="1"/>
    <col min="13" max="13" width="13.25" style="2" customWidth="1"/>
    <col min="14" max="14" width="14.875" style="2" customWidth="1"/>
    <col min="15" max="15" width="12.25" style="2" customWidth="1"/>
    <col min="16" max="16384" width="9" style="2"/>
  </cols>
  <sheetData>
    <row r="1" spans="1:15" ht="30" customHeight="1">
      <c r="A1" s="965" t="s">
        <v>340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74" t="s">
        <v>341</v>
      </c>
    </row>
    <row r="2" spans="1:15" ht="15" customHeight="1">
      <c r="M2" s="74"/>
    </row>
    <row r="3" spans="1:15" s="3" customFormat="1" ht="20.25" customHeight="1">
      <c r="A3" s="145" t="str">
        <f>其他应收款!A3</f>
        <v>产权持有人名称：毕节赛德水泥有限公司</v>
      </c>
      <c r="B3" s="145"/>
      <c r="C3" s="145"/>
      <c r="D3" s="145"/>
      <c r="E3" s="816"/>
      <c r="F3" s="145"/>
      <c r="G3" s="348" t="str">
        <f>存货汇总!D3</f>
        <v xml:space="preserve">          评估基准日：2022年12月31日</v>
      </c>
      <c r="H3" s="31"/>
      <c r="I3" s="31"/>
      <c r="J3" s="145"/>
      <c r="K3" s="145"/>
      <c r="L3" s="145"/>
      <c r="M3" s="74" t="s">
        <v>158</v>
      </c>
      <c r="N3" s="122"/>
      <c r="O3" s="122"/>
    </row>
    <row r="4" spans="1:15" s="4" customFormat="1" ht="21" customHeight="1">
      <c r="A4" s="17" t="s">
        <v>88</v>
      </c>
      <c r="B4" s="17" t="s">
        <v>342</v>
      </c>
      <c r="C4" s="17" t="s">
        <v>343</v>
      </c>
      <c r="D4" s="17" t="s">
        <v>344</v>
      </c>
      <c r="E4" s="17" t="s">
        <v>345</v>
      </c>
      <c r="F4" s="17" t="s">
        <v>346</v>
      </c>
      <c r="G4" s="17" t="s">
        <v>24</v>
      </c>
      <c r="H4" s="17" t="s">
        <v>347</v>
      </c>
      <c r="I4" s="17" t="s">
        <v>348</v>
      </c>
      <c r="J4" s="17" t="s">
        <v>25</v>
      </c>
      <c r="K4" s="17" t="s">
        <v>27</v>
      </c>
      <c r="L4" s="17" t="s">
        <v>349</v>
      </c>
      <c r="M4" s="17" t="s">
        <v>160</v>
      </c>
    </row>
    <row r="5" spans="1:15" s="5" customFormat="1" ht="21" customHeight="1">
      <c r="A5" s="19"/>
      <c r="B5" s="47"/>
      <c r="C5" s="47"/>
      <c r="D5" s="237"/>
      <c r="E5" s="804"/>
      <c r="F5" s="804"/>
      <c r="G5" s="709"/>
      <c r="H5" s="709"/>
      <c r="I5" s="709"/>
      <c r="J5" s="709"/>
      <c r="K5" s="715"/>
      <c r="L5" s="715"/>
      <c r="M5" s="114"/>
      <c r="O5" s="825" t="s">
        <v>350</v>
      </c>
    </row>
    <row r="6" spans="1:15" s="5" customFormat="1" ht="21" customHeight="1">
      <c r="A6" s="19"/>
      <c r="B6" s="47"/>
      <c r="C6" s="47"/>
      <c r="D6" s="237"/>
      <c r="E6" s="826"/>
      <c r="F6" s="328"/>
      <c r="G6" s="709"/>
      <c r="H6" s="328"/>
      <c r="I6" s="709"/>
      <c r="J6" s="709"/>
      <c r="K6" s="715"/>
      <c r="L6" s="715"/>
      <c r="M6" s="181"/>
      <c r="O6" s="7">
        <f>G6+G7+在库周转材料—明细表!H5+在库周转材料—明细表!H6+在库周转材料—明细表!H7+在库周转材料—明细表!H8+在库周转材料—明细表!H28+在库周转材料—明细表!H71+在库周转材料—明细表!H76+在库周转材料—明细表!H77+在库周转材料—明细表!H78+在库周转材料—明细表!H81+在库周转材料—明细表!H198+在库周转材料—明细表!H199+在库周转材料—明细表!H200+在库周转材料—明细表!H346+在库周转材料—明细表!H357+在库周转材料—明细表!H366+在库周转材料—明细表!H368+在库周转材料—明细表!H369</f>
        <v>0</v>
      </c>
    </row>
    <row r="7" spans="1:15" s="5" customFormat="1" ht="21" customHeight="1">
      <c r="A7" s="19"/>
      <c r="B7" s="47"/>
      <c r="C7" s="47"/>
      <c r="D7" s="237"/>
      <c r="E7" s="826"/>
      <c r="F7" s="328"/>
      <c r="G7" s="709"/>
      <c r="H7" s="328"/>
      <c r="I7" s="709"/>
      <c r="J7" s="709"/>
      <c r="K7" s="715"/>
      <c r="L7" s="715"/>
      <c r="M7" s="181"/>
    </row>
    <row r="8" spans="1:15" s="5" customFormat="1" ht="21" customHeight="1">
      <c r="A8" s="25"/>
      <c r="B8" s="47"/>
      <c r="C8" s="47"/>
      <c r="D8" s="237"/>
      <c r="E8" s="328"/>
      <c r="F8" s="328"/>
      <c r="G8" s="709"/>
      <c r="H8" s="328"/>
      <c r="I8" s="709"/>
      <c r="J8" s="709"/>
      <c r="K8" s="715"/>
      <c r="L8" s="715"/>
      <c r="M8" s="25"/>
    </row>
    <row r="9" spans="1:15" s="5" customFormat="1" ht="21" customHeight="1">
      <c r="A9" s="25"/>
      <c r="B9" s="47"/>
      <c r="C9" s="47"/>
      <c r="D9" s="237"/>
      <c r="E9" s="328"/>
      <c r="F9" s="328"/>
      <c r="G9" s="709"/>
      <c r="H9" s="328"/>
      <c r="I9" s="709"/>
      <c r="J9" s="709"/>
      <c r="K9" s="715"/>
      <c r="L9" s="715"/>
      <c r="M9" s="237"/>
    </row>
    <row r="10" spans="1:15" s="5" customFormat="1" ht="21" customHeight="1">
      <c r="A10" s="25"/>
      <c r="B10" s="47"/>
      <c r="C10" s="47"/>
      <c r="D10" s="237"/>
      <c r="E10" s="328"/>
      <c r="F10" s="328"/>
      <c r="G10" s="709"/>
      <c r="H10" s="328"/>
      <c r="I10" s="709"/>
      <c r="J10" s="709"/>
      <c r="K10" s="715"/>
      <c r="L10" s="715"/>
      <c r="M10" s="237"/>
    </row>
    <row r="11" spans="1:15" s="5" customFormat="1" ht="21" customHeight="1">
      <c r="A11" s="25"/>
      <c r="B11" s="47"/>
      <c r="C11" s="47"/>
      <c r="D11" s="237"/>
      <c r="E11" s="328"/>
      <c r="F11" s="328"/>
      <c r="G11" s="709"/>
      <c r="H11" s="328"/>
      <c r="I11" s="709"/>
      <c r="J11" s="709"/>
      <c r="K11" s="715"/>
      <c r="L11" s="715"/>
      <c r="M11" s="237"/>
    </row>
    <row r="12" spans="1:15" s="5" customFormat="1" ht="21" customHeight="1">
      <c r="A12" s="25"/>
      <c r="B12" s="47"/>
      <c r="C12" s="47"/>
      <c r="D12" s="237"/>
      <c r="E12" s="328"/>
      <c r="F12" s="328"/>
      <c r="G12" s="709"/>
      <c r="H12" s="328"/>
      <c r="I12" s="709"/>
      <c r="J12" s="709"/>
      <c r="K12" s="715"/>
      <c r="L12" s="715"/>
      <c r="M12" s="237"/>
    </row>
    <row r="13" spans="1:15" s="5" customFormat="1" ht="21" customHeight="1">
      <c r="A13" s="25"/>
      <c r="B13" s="47"/>
      <c r="C13" s="47"/>
      <c r="D13" s="237"/>
      <c r="E13" s="328"/>
      <c r="F13" s="328"/>
      <c r="G13" s="709"/>
      <c r="H13" s="328"/>
      <c r="I13" s="709"/>
      <c r="J13" s="709"/>
      <c r="K13" s="715"/>
      <c r="L13" s="715"/>
      <c r="M13" s="25"/>
    </row>
    <row r="14" spans="1:15" s="5" customFormat="1" ht="21" customHeight="1">
      <c r="A14" s="25"/>
      <c r="B14" s="47"/>
      <c r="C14" s="47"/>
      <c r="D14" s="237"/>
      <c r="E14" s="328"/>
      <c r="F14" s="328"/>
      <c r="G14" s="709"/>
      <c r="H14" s="328"/>
      <c r="I14" s="709"/>
      <c r="J14" s="709"/>
      <c r="K14" s="715"/>
      <c r="L14" s="715"/>
      <c r="M14" s="237"/>
    </row>
    <row r="15" spans="1:15" s="5" customFormat="1" ht="21" customHeight="1">
      <c r="A15" s="25"/>
      <c r="B15" s="47"/>
      <c r="C15" s="47"/>
      <c r="D15" s="237"/>
      <c r="E15" s="328"/>
      <c r="F15" s="328"/>
      <c r="G15" s="709"/>
      <c r="H15" s="328"/>
      <c r="I15" s="709"/>
      <c r="J15" s="709"/>
      <c r="K15" s="715"/>
      <c r="L15" s="715"/>
      <c r="M15" s="237"/>
    </row>
    <row r="16" spans="1:15" s="5" customFormat="1" ht="21" customHeight="1">
      <c r="A16" s="25"/>
      <c r="B16" s="47"/>
      <c r="C16" s="47"/>
      <c r="D16" s="237"/>
      <c r="E16" s="328"/>
      <c r="F16" s="328"/>
      <c r="G16" s="709"/>
      <c r="H16" s="328"/>
      <c r="I16" s="709"/>
      <c r="J16" s="709"/>
      <c r="K16" s="715"/>
      <c r="L16" s="715"/>
      <c r="M16" s="25"/>
    </row>
    <row r="17" spans="1:13" s="6" customFormat="1" ht="21" customHeight="1">
      <c r="A17" s="25"/>
      <c r="B17" s="47"/>
      <c r="C17" s="47"/>
      <c r="D17" s="237"/>
      <c r="E17" s="328"/>
      <c r="F17" s="328"/>
      <c r="G17" s="709"/>
      <c r="H17" s="328"/>
      <c r="I17" s="709"/>
      <c r="J17" s="709"/>
      <c r="K17" s="715"/>
      <c r="L17" s="715"/>
      <c r="M17" s="17"/>
    </row>
    <row r="18" spans="1:13" ht="21" customHeight="1">
      <c r="A18" s="25"/>
      <c r="B18" s="47"/>
      <c r="C18" s="47"/>
      <c r="D18" s="237"/>
      <c r="E18" s="328"/>
      <c r="F18" s="328"/>
      <c r="G18" s="709"/>
      <c r="H18" s="328"/>
      <c r="I18" s="709"/>
      <c r="J18" s="709"/>
      <c r="K18" s="715"/>
      <c r="L18" s="715"/>
      <c r="M18" s="237"/>
    </row>
    <row r="19" spans="1:13" ht="21" customHeight="1">
      <c r="A19" s="756"/>
      <c r="B19" s="751" t="s">
        <v>351</v>
      </c>
      <c r="C19" s="751"/>
      <c r="D19" s="241"/>
      <c r="E19" s="821"/>
      <c r="F19" s="821"/>
      <c r="G19" s="640">
        <f>SUM(G5:G18)</f>
        <v>0</v>
      </c>
      <c r="H19" s="640"/>
      <c r="I19" s="640"/>
      <c r="J19" s="640">
        <f>SUM(J5:J18)</f>
        <v>0</v>
      </c>
      <c r="K19" s="753">
        <f>IF(G19=0,0,ROUND((J19-G19)/G19*100,2))</f>
        <v>0</v>
      </c>
      <c r="L19" s="753"/>
      <c r="M19" s="47"/>
    </row>
    <row r="20" spans="1:13" ht="21" customHeight="1">
      <c r="A20" s="47"/>
      <c r="B20" s="17" t="s">
        <v>338</v>
      </c>
      <c r="C20" s="17"/>
      <c r="D20" s="47"/>
      <c r="E20" s="328"/>
      <c r="F20" s="328"/>
      <c r="G20" s="328"/>
      <c r="H20" s="328"/>
      <c r="I20" s="328"/>
      <c r="J20" s="328"/>
      <c r="K20" s="753"/>
      <c r="L20" s="753"/>
      <c r="M20" s="47"/>
    </row>
    <row r="21" spans="1:13" ht="21" customHeight="1">
      <c r="A21" s="47"/>
      <c r="B21" s="17" t="s">
        <v>352</v>
      </c>
      <c r="C21" s="17"/>
      <c r="D21" s="47"/>
      <c r="E21" s="328"/>
      <c r="F21" s="328"/>
      <c r="G21" s="823">
        <f>G19-G20</f>
        <v>0</v>
      </c>
      <c r="H21" s="823"/>
      <c r="I21" s="823"/>
      <c r="J21" s="823">
        <f>J19-J20</f>
        <v>0</v>
      </c>
      <c r="K21" s="753">
        <f>IF(G21=0,0,ROUND((J21-G21)/G21*100,2))</f>
        <v>0</v>
      </c>
      <c r="L21" s="753"/>
      <c r="M21" s="47"/>
    </row>
    <row r="22" spans="1:13" s="31" customFormat="1" ht="12.75">
      <c r="A22" s="29" t="str">
        <f>填表必读!A9&amp;填表必读!B9</f>
        <v>产权持有人填表人：刘竹</v>
      </c>
      <c r="H22" s="29" t="str">
        <f>填表必读!A13&amp;填表必读!B13</f>
        <v>评估人员：</v>
      </c>
      <c r="K22" s="967" t="str">
        <f>现金!G21</f>
        <v>北京卓信大华资产评估有限公司</v>
      </c>
      <c r="L22" s="967"/>
      <c r="M22" s="967"/>
    </row>
    <row r="23" spans="1:13" s="31" customFormat="1" ht="12.75">
      <c r="A23" s="29" t="str">
        <f>填表必读!A11&amp;填表必读!B11</f>
        <v>填表日期：2023年5月5日</v>
      </c>
    </row>
    <row r="24" spans="1:13" s="31" customFormat="1" ht="12.75"/>
  </sheetData>
  <mergeCells count="2">
    <mergeCell ref="A1:L1"/>
    <mergeCell ref="K22:M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r:id="rId1"/>
  <headerFooter>
    <oddHeader>&amp;R&amp;"宋体,加粗"&amp;10第 &amp;P 页，共 &amp;N 页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T23"/>
  <sheetViews>
    <sheetView view="pageBreakPreview" zoomScaleNormal="100" zoomScaleSheetLayoutView="100" workbookViewId="0">
      <selection activeCell="A5" sqref="A5:R8"/>
    </sheetView>
  </sheetViews>
  <sheetFormatPr defaultColWidth="9" defaultRowHeight="15.75"/>
  <cols>
    <col min="1" max="1" width="4.875" style="2" customWidth="1"/>
    <col min="2" max="2" width="10.875" style="2" customWidth="1"/>
    <col min="3" max="3" width="8.25" style="2" customWidth="1"/>
    <col min="4" max="4" width="6.625" style="812" customWidth="1"/>
    <col min="5" max="5" width="4.25" style="2" customWidth="1"/>
    <col min="6" max="6" width="7.125" style="276" customWidth="1"/>
    <col min="7" max="7" width="9.75" style="276" customWidth="1"/>
    <col min="8" max="8" width="9.75" style="2" customWidth="1"/>
    <col min="9" max="9" width="7.875" style="2" customWidth="1"/>
    <col min="10" max="10" width="8.5" style="2" customWidth="1"/>
    <col min="11" max="11" width="9.25" style="2" customWidth="1"/>
    <col min="12" max="12" width="7.625" style="2" customWidth="1"/>
    <col min="13" max="13" width="10.125" style="2" customWidth="1"/>
    <col min="14" max="14" width="7.625" style="2" customWidth="1"/>
    <col min="15" max="15" width="8.625" style="2" customWidth="1"/>
    <col min="16" max="16" width="12" style="2" customWidth="1"/>
    <col min="17" max="17" width="9.5" style="31" customWidth="1"/>
    <col min="18" max="18" width="12.25" style="31" customWidth="1"/>
    <col min="19" max="20" width="9" style="31"/>
    <col min="21" max="16384" width="9" style="2"/>
  </cols>
  <sheetData>
    <row r="1" spans="1:20" ht="30" customHeight="1">
      <c r="A1" s="293"/>
      <c r="B1" s="293"/>
      <c r="C1" s="293"/>
      <c r="D1" s="813"/>
      <c r="E1" s="293"/>
      <c r="F1" s="814"/>
      <c r="G1" s="814"/>
      <c r="H1" s="814" t="s">
        <v>353</v>
      </c>
      <c r="O1" s="74" t="s">
        <v>341</v>
      </c>
    </row>
    <row r="2" spans="1:20" ht="15" customHeight="1">
      <c r="O2" s="74"/>
    </row>
    <row r="3" spans="1:20" s="3" customFormat="1" ht="20.25" customHeight="1">
      <c r="A3" s="145" t="str">
        <f>其他应收款!A3</f>
        <v>产权持有人名称：毕节赛德水泥有限公司</v>
      </c>
      <c r="B3" s="145"/>
      <c r="C3" s="145"/>
      <c r="D3" s="815"/>
      <c r="E3" s="816"/>
      <c r="F3" s="74"/>
      <c r="G3" s="74"/>
      <c r="H3" s="317" t="str">
        <f>存货汇总!D3</f>
        <v xml:space="preserve">          评估基准日：2022年12月31日</v>
      </c>
      <c r="I3" s="31"/>
      <c r="J3" s="31"/>
      <c r="K3" s="145"/>
      <c r="L3" s="145"/>
      <c r="M3" s="145"/>
      <c r="N3" s="145"/>
      <c r="O3" s="74" t="s">
        <v>158</v>
      </c>
      <c r="P3" s="122"/>
      <c r="Q3" s="999" t="s">
        <v>258</v>
      </c>
      <c r="R3" s="1000"/>
      <c r="S3" s="1000"/>
      <c r="T3" s="1001"/>
    </row>
    <row r="4" spans="1:20" s="4" customFormat="1" ht="24">
      <c r="A4" s="17" t="s">
        <v>88</v>
      </c>
      <c r="B4" s="17" t="s">
        <v>354</v>
      </c>
      <c r="C4" s="17" t="s">
        <v>343</v>
      </c>
      <c r="D4" s="323" t="s">
        <v>355</v>
      </c>
      <c r="E4" s="17" t="s">
        <v>344</v>
      </c>
      <c r="F4" s="17" t="s">
        <v>345</v>
      </c>
      <c r="G4" s="17" t="s">
        <v>346</v>
      </c>
      <c r="H4" s="17" t="s">
        <v>24</v>
      </c>
      <c r="I4" s="17" t="s">
        <v>347</v>
      </c>
      <c r="J4" s="17" t="s">
        <v>348</v>
      </c>
      <c r="K4" s="17" t="s">
        <v>25</v>
      </c>
      <c r="L4" s="17" t="s">
        <v>27</v>
      </c>
      <c r="M4" s="17" t="s">
        <v>356</v>
      </c>
      <c r="N4" s="17" t="s">
        <v>349</v>
      </c>
      <c r="O4" s="17" t="s">
        <v>160</v>
      </c>
      <c r="P4" s="17" t="s">
        <v>357</v>
      </c>
      <c r="Q4" s="72" t="s">
        <v>358</v>
      </c>
      <c r="R4" s="17" t="s">
        <v>267</v>
      </c>
      <c r="S4" s="17" t="s">
        <v>268</v>
      </c>
      <c r="T4" s="17" t="s">
        <v>269</v>
      </c>
    </row>
    <row r="5" spans="1:20" s="5" customFormat="1" ht="21" customHeight="1">
      <c r="A5" s="19"/>
      <c r="B5" s="47"/>
      <c r="C5" s="47"/>
      <c r="D5" s="803"/>
      <c r="E5" s="804"/>
      <c r="F5" s="817"/>
      <c r="G5" s="805"/>
      <c r="H5" s="709"/>
      <c r="I5" s="709"/>
      <c r="J5" s="709"/>
      <c r="K5" s="709"/>
      <c r="L5" s="715"/>
      <c r="M5" s="715"/>
      <c r="N5" s="715"/>
      <c r="O5" s="114"/>
      <c r="P5" s="20"/>
    </row>
    <row r="6" spans="1:20" s="5" customFormat="1" ht="12.75">
      <c r="A6" s="25"/>
      <c r="B6" s="47"/>
      <c r="C6" s="47"/>
      <c r="D6" s="803"/>
      <c r="E6" s="818"/>
      <c r="F6" s="819"/>
      <c r="G6" s="328"/>
      <c r="H6" s="709"/>
      <c r="I6" s="709"/>
      <c r="J6" s="709"/>
      <c r="K6" s="709"/>
      <c r="L6" s="715"/>
      <c r="M6" s="715"/>
      <c r="N6" s="715"/>
      <c r="O6" s="25"/>
      <c r="P6" s="20"/>
      <c r="Q6" s="825"/>
    </row>
    <row r="7" spans="1:20" s="5" customFormat="1" ht="12.75">
      <c r="A7" s="25"/>
      <c r="B7" s="20"/>
      <c r="C7" s="47"/>
      <c r="D7" s="803"/>
      <c r="E7" s="818"/>
      <c r="F7" s="819"/>
      <c r="G7" s="328"/>
      <c r="H7" s="709"/>
      <c r="I7" s="709"/>
      <c r="J7" s="709"/>
      <c r="K7" s="709"/>
      <c r="L7" s="715"/>
      <c r="M7" s="715"/>
      <c r="N7" s="715"/>
      <c r="O7" s="25"/>
      <c r="P7" s="20"/>
      <c r="Q7" s="825"/>
    </row>
    <row r="8" spans="1:20" s="5" customFormat="1" ht="21" customHeight="1">
      <c r="A8" s="25"/>
      <c r="B8" s="47"/>
      <c r="C8" s="47"/>
      <c r="D8" s="320"/>
      <c r="E8" s="818"/>
      <c r="F8" s="328"/>
      <c r="G8" s="328"/>
      <c r="H8" s="709"/>
      <c r="I8" s="328"/>
      <c r="J8" s="709"/>
      <c r="K8" s="709"/>
      <c r="L8" s="715"/>
      <c r="M8" s="715"/>
      <c r="N8" s="715"/>
      <c r="O8" s="25"/>
      <c r="P8" s="20"/>
    </row>
    <row r="9" spans="1:20" s="5" customFormat="1" ht="21" customHeight="1">
      <c r="A9" s="25"/>
      <c r="B9" s="47"/>
      <c r="C9" s="47"/>
      <c r="D9" s="320"/>
      <c r="E9" s="328"/>
      <c r="F9" s="328"/>
      <c r="G9" s="328"/>
      <c r="H9" s="709"/>
      <c r="I9" s="328"/>
      <c r="J9" s="709"/>
      <c r="K9" s="709"/>
      <c r="L9" s="715"/>
      <c r="M9" s="715"/>
      <c r="N9" s="715"/>
      <c r="O9" s="237"/>
      <c r="P9" s="20"/>
    </row>
    <row r="10" spans="1:20" s="5" customFormat="1" ht="21" customHeight="1">
      <c r="A10" s="25"/>
      <c r="B10" s="47"/>
      <c r="C10" s="47"/>
      <c r="D10" s="320"/>
      <c r="E10" s="328"/>
      <c r="F10" s="328"/>
      <c r="G10" s="328"/>
      <c r="H10" s="709"/>
      <c r="I10" s="328"/>
      <c r="J10" s="709"/>
      <c r="K10" s="709"/>
      <c r="L10" s="715"/>
      <c r="M10" s="715"/>
      <c r="N10" s="715"/>
      <c r="O10" s="237"/>
      <c r="P10" s="20"/>
    </row>
    <row r="11" spans="1:20" s="5" customFormat="1" ht="21" customHeight="1">
      <c r="A11" s="25"/>
      <c r="B11" s="47"/>
      <c r="C11" s="47"/>
      <c r="D11" s="320"/>
      <c r="E11" s="328"/>
      <c r="F11" s="328"/>
      <c r="G11" s="328"/>
      <c r="H11" s="709"/>
      <c r="I11" s="328"/>
      <c r="J11" s="709"/>
      <c r="K11" s="709"/>
      <c r="L11" s="715"/>
      <c r="M11" s="715"/>
      <c r="N11" s="715"/>
      <c r="O11" s="237"/>
      <c r="P11" s="20"/>
    </row>
    <row r="12" spans="1:20" s="5" customFormat="1" ht="21" customHeight="1">
      <c r="A12" s="25"/>
      <c r="B12" s="47"/>
      <c r="C12" s="47"/>
      <c r="D12" s="320"/>
      <c r="E12" s="328"/>
      <c r="F12" s="328"/>
      <c r="G12" s="328"/>
      <c r="H12" s="709"/>
      <c r="I12" s="328"/>
      <c r="J12" s="709"/>
      <c r="K12" s="709"/>
      <c r="L12" s="715"/>
      <c r="M12" s="715"/>
      <c r="N12" s="715"/>
      <c r="O12" s="237"/>
      <c r="P12" s="20"/>
    </row>
    <row r="13" spans="1:20" s="5" customFormat="1" ht="21" customHeight="1">
      <c r="A13" s="25"/>
      <c r="B13" s="47"/>
      <c r="C13" s="47"/>
      <c r="D13" s="320"/>
      <c r="E13" s="328"/>
      <c r="F13" s="328"/>
      <c r="G13" s="328"/>
      <c r="H13" s="709"/>
      <c r="I13" s="328"/>
      <c r="J13" s="709"/>
      <c r="K13" s="709"/>
      <c r="L13" s="715"/>
      <c r="M13" s="715"/>
      <c r="N13" s="715"/>
      <c r="O13" s="25"/>
      <c r="P13" s="20"/>
    </row>
    <row r="14" spans="1:20" s="5" customFormat="1" ht="21" customHeight="1">
      <c r="A14" s="25"/>
      <c r="B14" s="47"/>
      <c r="C14" s="47"/>
      <c r="D14" s="320"/>
      <c r="E14" s="328"/>
      <c r="F14" s="328"/>
      <c r="G14" s="328"/>
      <c r="H14" s="709"/>
      <c r="I14" s="328"/>
      <c r="J14" s="709"/>
      <c r="K14" s="709"/>
      <c r="L14" s="715"/>
      <c r="M14" s="715"/>
      <c r="N14" s="715"/>
      <c r="O14" s="237"/>
      <c r="P14" s="20"/>
    </row>
    <row r="15" spans="1:20" s="5" customFormat="1" ht="21" customHeight="1">
      <c r="A15" s="25"/>
      <c r="B15" s="47"/>
      <c r="C15" s="47"/>
      <c r="D15" s="320"/>
      <c r="E15" s="328"/>
      <c r="F15" s="328"/>
      <c r="G15" s="328"/>
      <c r="H15" s="709"/>
      <c r="I15" s="328"/>
      <c r="J15" s="709"/>
      <c r="K15" s="709"/>
      <c r="L15" s="715"/>
      <c r="M15" s="715"/>
      <c r="N15" s="715"/>
      <c r="O15" s="237"/>
      <c r="P15" s="20"/>
    </row>
    <row r="16" spans="1:20" s="5" customFormat="1" ht="21" customHeight="1">
      <c r="A16" s="25"/>
      <c r="B16" s="47"/>
      <c r="C16" s="47"/>
      <c r="D16" s="320"/>
      <c r="E16" s="328"/>
      <c r="F16" s="328"/>
      <c r="G16" s="328"/>
      <c r="H16" s="709"/>
      <c r="I16" s="328"/>
      <c r="J16" s="709"/>
      <c r="K16" s="709"/>
      <c r="L16" s="715"/>
      <c r="M16" s="715"/>
      <c r="N16" s="715"/>
      <c r="O16" s="237"/>
      <c r="P16" s="20"/>
    </row>
    <row r="17" spans="1:16" s="5" customFormat="1" ht="21" customHeight="1">
      <c r="A17" s="25"/>
      <c r="B17" s="47"/>
      <c r="C17" s="47"/>
      <c r="D17" s="320"/>
      <c r="E17" s="328"/>
      <c r="F17" s="328"/>
      <c r="G17" s="328"/>
      <c r="H17" s="709"/>
      <c r="I17" s="328"/>
      <c r="J17" s="709"/>
      <c r="K17" s="709"/>
      <c r="L17" s="715"/>
      <c r="M17" s="715"/>
      <c r="N17" s="715"/>
      <c r="O17" s="237"/>
      <c r="P17" s="20"/>
    </row>
    <row r="18" spans="1:16" s="5" customFormat="1" ht="21" customHeight="1">
      <c r="A18" s="25"/>
      <c r="B18" s="47"/>
      <c r="C18" s="47"/>
      <c r="D18" s="320"/>
      <c r="E18" s="328"/>
      <c r="F18" s="328"/>
      <c r="G18" s="328"/>
      <c r="H18" s="709"/>
      <c r="I18" s="328"/>
      <c r="J18" s="709"/>
      <c r="K18" s="709"/>
      <c r="L18" s="715"/>
      <c r="M18" s="715"/>
      <c r="N18" s="715"/>
      <c r="O18" s="25"/>
      <c r="P18" s="20"/>
    </row>
    <row r="19" spans="1:16" ht="21" customHeight="1">
      <c r="A19" s="756"/>
      <c r="B19" s="751" t="s">
        <v>351</v>
      </c>
      <c r="C19" s="751"/>
      <c r="D19" s="820"/>
      <c r="E19" s="821"/>
      <c r="F19" s="821"/>
      <c r="G19" s="821"/>
      <c r="H19" s="640">
        <f>SUM(H5:H18)</f>
        <v>0</v>
      </c>
      <c r="I19" s="640"/>
      <c r="J19" s="640"/>
      <c r="K19" s="640">
        <f>SUM(K5:K18)</f>
        <v>0</v>
      </c>
      <c r="L19" s="753">
        <f>IF(H19=0,0,ROUND((K19-H19)/H19*100,2))</f>
        <v>0</v>
      </c>
      <c r="M19" s="753"/>
      <c r="N19" s="753"/>
      <c r="O19" s="47"/>
      <c r="P19" s="733"/>
    </row>
    <row r="20" spans="1:16" ht="24">
      <c r="A20" s="47"/>
      <c r="B20" s="17" t="s">
        <v>338</v>
      </c>
      <c r="C20" s="17"/>
      <c r="D20" s="822"/>
      <c r="E20" s="328"/>
      <c r="F20" s="328"/>
      <c r="G20" s="328"/>
      <c r="H20" s="328"/>
      <c r="I20" s="328"/>
      <c r="J20" s="328"/>
      <c r="K20" s="328"/>
      <c r="L20" s="753"/>
      <c r="M20" s="753"/>
      <c r="N20" s="753"/>
      <c r="O20" s="47"/>
      <c r="P20" s="733"/>
    </row>
    <row r="21" spans="1:16" ht="21" customHeight="1">
      <c r="A21" s="47"/>
      <c r="B21" s="17" t="s">
        <v>352</v>
      </c>
      <c r="C21" s="17"/>
      <c r="D21" s="822"/>
      <c r="E21" s="328"/>
      <c r="F21" s="328"/>
      <c r="G21" s="328"/>
      <c r="H21" s="823">
        <f>H19-H20</f>
        <v>0</v>
      </c>
      <c r="I21" s="823"/>
      <c r="J21" s="823"/>
      <c r="K21" s="823">
        <f>K19-K20</f>
        <v>0</v>
      </c>
      <c r="L21" s="753">
        <f>IF(H21=0,0,ROUND((K21-H21)/H21*100,2))</f>
        <v>0</v>
      </c>
      <c r="M21" s="753"/>
      <c r="N21" s="753"/>
      <c r="O21" s="47"/>
      <c r="P21" s="733"/>
    </row>
    <row r="22" spans="1:16" s="31" customFormat="1" ht="12.75">
      <c r="A22" s="29" t="str">
        <f>填表必读!A9&amp;填表必读!B9</f>
        <v>产权持有人填表人：刘竹</v>
      </c>
      <c r="D22" s="824"/>
      <c r="F22" s="550"/>
      <c r="G22" s="550"/>
      <c r="H22" s="29" t="str">
        <f>填表必读!A13&amp;填表必读!B13</f>
        <v>评估人员：</v>
      </c>
      <c r="L22" s="967" t="str">
        <f>现金!G21</f>
        <v>北京卓信大华资产评估有限公司</v>
      </c>
      <c r="M22" s="967"/>
      <c r="N22" s="967"/>
      <c r="O22" s="967"/>
    </row>
    <row r="23" spans="1:16" s="31" customFormat="1" ht="12.75">
      <c r="A23" s="29" t="str">
        <f>填表必读!A11&amp;填表必读!B11</f>
        <v>填表日期：2023年5月5日</v>
      </c>
      <c r="D23" s="824"/>
      <c r="F23" s="550"/>
      <c r="G23" s="550"/>
    </row>
  </sheetData>
  <mergeCells count="2">
    <mergeCell ref="Q3:T3"/>
    <mergeCell ref="L22:O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r:id="rId1"/>
  <headerFooter>
    <oddHeader>&amp;R&amp;"宋体,加粗"&amp;10第 &amp;P 页，共 &amp;N 页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25"/>
  <sheetViews>
    <sheetView view="pageBreakPreview" zoomScaleNormal="100" zoomScaleSheetLayoutView="100" workbookViewId="0">
      <selection activeCell="A5" sqref="A5:L7"/>
    </sheetView>
  </sheetViews>
  <sheetFormatPr defaultColWidth="9" defaultRowHeight="15.75"/>
  <cols>
    <col min="1" max="1" width="5.75" style="2" customWidth="1"/>
    <col min="2" max="2" width="17.375" style="2" customWidth="1"/>
    <col min="3" max="3" width="11" style="2" hidden="1" customWidth="1"/>
    <col min="4" max="4" width="9.625" style="2" hidden="1" customWidth="1"/>
    <col min="5" max="5" width="4.75" style="2" hidden="1" customWidth="1"/>
    <col min="6" max="6" width="13.75" style="2" customWidth="1"/>
    <col min="7" max="7" width="11.375" style="2" customWidth="1"/>
    <col min="8" max="8" width="15.5" style="2" customWidth="1"/>
    <col min="9" max="9" width="10" style="2" customWidth="1"/>
    <col min="10" max="10" width="0.25" style="2" hidden="1" customWidth="1"/>
    <col min="11" max="11" width="13.75" style="2" customWidth="1"/>
    <col min="12" max="12" width="13.625" style="2" customWidth="1"/>
    <col min="13" max="13" width="10.125" style="2" customWidth="1"/>
    <col min="14" max="14" width="9.125" style="2" customWidth="1"/>
    <col min="15" max="15" width="12" style="2" customWidth="1"/>
    <col min="16" max="16" width="12.25" style="2" customWidth="1"/>
    <col min="17" max="16384" width="9" style="2"/>
  </cols>
  <sheetData>
    <row r="1" spans="1:16" ht="30" customHeight="1">
      <c r="A1" s="293"/>
      <c r="B1" s="965" t="s">
        <v>359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74" t="s">
        <v>360</v>
      </c>
    </row>
    <row r="2" spans="1:16" ht="15" customHeight="1">
      <c r="N2" s="74"/>
    </row>
    <row r="3" spans="1:16" s="3" customFormat="1" ht="21.6" customHeight="1">
      <c r="A3" s="145" t="str">
        <f>其他应收款!A3</f>
        <v>产权持有人名称：毕节赛德水泥有限公司</v>
      </c>
      <c r="B3" s="145"/>
      <c r="C3" s="145"/>
      <c r="D3" s="145"/>
      <c r="E3" s="145"/>
      <c r="F3" s="145"/>
      <c r="G3" s="145"/>
      <c r="H3" s="145"/>
      <c r="I3" s="317" t="str">
        <f>其他应收款!F3</f>
        <v xml:space="preserve">          评估基准日：2022年12月31日</v>
      </c>
      <c r="J3" s="31"/>
      <c r="K3" s="145"/>
      <c r="L3" s="145"/>
      <c r="M3" s="145"/>
      <c r="N3" s="74" t="s">
        <v>158</v>
      </c>
      <c r="O3" s="122"/>
      <c r="P3" s="122"/>
    </row>
    <row r="4" spans="1:16" s="4" customFormat="1" ht="27" customHeight="1">
      <c r="A4" s="17" t="s">
        <v>88</v>
      </c>
      <c r="B4" s="17" t="s">
        <v>361</v>
      </c>
      <c r="C4" s="17" t="s">
        <v>343</v>
      </c>
      <c r="D4" s="17" t="s">
        <v>355</v>
      </c>
      <c r="E4" s="17" t="s">
        <v>344</v>
      </c>
      <c r="F4" s="17" t="s">
        <v>345</v>
      </c>
      <c r="G4" s="17" t="s">
        <v>346</v>
      </c>
      <c r="H4" s="17" t="s">
        <v>24</v>
      </c>
      <c r="I4" s="17" t="s">
        <v>347</v>
      </c>
      <c r="J4" s="17" t="s">
        <v>348</v>
      </c>
      <c r="K4" s="17" t="s">
        <v>25</v>
      </c>
      <c r="L4" s="17" t="s">
        <v>27</v>
      </c>
      <c r="M4" s="17" t="s">
        <v>349</v>
      </c>
      <c r="N4" s="17" t="s">
        <v>160</v>
      </c>
    </row>
    <row r="5" spans="1:16" s="5" customFormat="1" ht="21" customHeight="1">
      <c r="A5" s="19"/>
      <c r="B5" s="416"/>
      <c r="C5" s="47"/>
      <c r="D5" s="47"/>
      <c r="E5" s="237"/>
      <c r="F5" s="811"/>
      <c r="G5" s="805"/>
      <c r="H5" s="238"/>
      <c r="I5" s="804"/>
      <c r="J5" s="805"/>
      <c r="K5" s="709"/>
      <c r="L5" s="807"/>
      <c r="M5" s="807"/>
      <c r="N5" s="20"/>
    </row>
    <row r="6" spans="1:16" s="5" customFormat="1" ht="21" customHeight="1">
      <c r="A6" s="19"/>
      <c r="B6" s="416"/>
      <c r="C6" s="47"/>
      <c r="D6" s="47"/>
      <c r="E6" s="237"/>
      <c r="F6" s="811"/>
      <c r="G6" s="805"/>
      <c r="H6" s="238"/>
      <c r="I6" s="804"/>
      <c r="J6" s="805"/>
      <c r="K6" s="709"/>
      <c r="L6" s="807"/>
      <c r="M6" s="807"/>
      <c r="N6" s="20"/>
    </row>
    <row r="7" spans="1:16" s="5" customFormat="1" ht="21" customHeight="1">
      <c r="A7" s="19"/>
      <c r="B7" s="416"/>
      <c r="C7" s="47"/>
      <c r="D7" s="47"/>
      <c r="E7" s="237"/>
      <c r="F7" s="811"/>
      <c r="G7" s="805"/>
      <c r="H7" s="238"/>
      <c r="I7" s="804"/>
      <c r="J7" s="805"/>
      <c r="K7" s="709"/>
      <c r="L7" s="807"/>
      <c r="M7" s="807"/>
      <c r="N7" s="20"/>
    </row>
    <row r="8" spans="1:16" s="5" customFormat="1" ht="21" customHeight="1">
      <c r="A8" s="19"/>
      <c r="B8" s="47"/>
      <c r="C8" s="47"/>
      <c r="D8" s="47"/>
      <c r="E8" s="237"/>
      <c r="F8" s="804"/>
      <c r="G8" s="805"/>
      <c r="H8" s="805"/>
      <c r="I8" s="804"/>
      <c r="J8" s="805"/>
      <c r="K8" s="805"/>
      <c r="L8" s="807"/>
      <c r="M8" s="807"/>
      <c r="N8" s="20"/>
    </row>
    <row r="9" spans="1:16" s="5" customFormat="1" ht="21" customHeight="1">
      <c r="A9" s="19"/>
      <c r="B9" s="47"/>
      <c r="C9" s="47"/>
      <c r="D9" s="47"/>
      <c r="E9" s="237"/>
      <c r="F9" s="804"/>
      <c r="G9" s="805"/>
      <c r="H9" s="805"/>
      <c r="I9" s="804"/>
      <c r="J9" s="805"/>
      <c r="K9" s="805"/>
      <c r="L9" s="807"/>
      <c r="M9" s="807"/>
      <c r="N9" s="20"/>
    </row>
    <row r="10" spans="1:16" s="5" customFormat="1" ht="21" customHeight="1">
      <c r="A10" s="19"/>
      <c r="B10" s="47"/>
      <c r="C10" s="47"/>
      <c r="D10" s="47"/>
      <c r="E10" s="237"/>
      <c r="F10" s="804"/>
      <c r="G10" s="805"/>
      <c r="H10" s="805"/>
      <c r="I10" s="804"/>
      <c r="J10" s="805"/>
      <c r="K10" s="805"/>
      <c r="L10" s="807"/>
      <c r="M10" s="807"/>
      <c r="N10" s="20"/>
    </row>
    <row r="11" spans="1:16" s="5" customFormat="1" ht="21" customHeight="1">
      <c r="A11" s="19"/>
      <c r="B11" s="47"/>
      <c r="C11" s="47"/>
      <c r="D11" s="47"/>
      <c r="E11" s="237"/>
      <c r="F11" s="804"/>
      <c r="G11" s="805"/>
      <c r="H11" s="805"/>
      <c r="I11" s="804"/>
      <c r="J11" s="805"/>
      <c r="K11" s="805"/>
      <c r="L11" s="807"/>
      <c r="M11" s="807"/>
      <c r="N11" s="20"/>
    </row>
    <row r="12" spans="1:16" s="5" customFormat="1" ht="21" customHeight="1">
      <c r="A12" s="19"/>
      <c r="B12" s="47"/>
      <c r="C12" s="47"/>
      <c r="D12" s="47"/>
      <c r="E12" s="237"/>
      <c r="F12" s="804"/>
      <c r="G12" s="805"/>
      <c r="H12" s="805"/>
      <c r="I12" s="804"/>
      <c r="J12" s="805"/>
      <c r="K12" s="805"/>
      <c r="L12" s="807"/>
      <c r="M12" s="807"/>
      <c r="N12" s="20"/>
    </row>
    <row r="13" spans="1:16" s="5" customFormat="1" ht="21" customHeight="1">
      <c r="A13" s="19"/>
      <c r="B13" s="47"/>
      <c r="C13" s="47"/>
      <c r="D13" s="47"/>
      <c r="E13" s="237"/>
      <c r="F13" s="804"/>
      <c r="G13" s="805"/>
      <c r="H13" s="805"/>
      <c r="I13" s="804"/>
      <c r="J13" s="805"/>
      <c r="K13" s="805"/>
      <c r="L13" s="807"/>
      <c r="M13" s="807"/>
      <c r="N13" s="20"/>
    </row>
    <row r="14" spans="1:16" s="5" customFormat="1" ht="21" customHeight="1">
      <c r="A14" s="19"/>
      <c r="B14" s="47"/>
      <c r="C14" s="47"/>
      <c r="D14" s="47"/>
      <c r="E14" s="237"/>
      <c r="F14" s="804"/>
      <c r="G14" s="805"/>
      <c r="H14" s="805"/>
      <c r="I14" s="804"/>
      <c r="J14" s="805"/>
      <c r="K14" s="805"/>
      <c r="L14" s="807"/>
      <c r="M14" s="807"/>
      <c r="N14" s="20"/>
    </row>
    <row r="15" spans="1:16" s="5" customFormat="1" ht="21" customHeight="1">
      <c r="A15" s="19"/>
      <c r="B15" s="47"/>
      <c r="C15" s="47"/>
      <c r="D15" s="47"/>
      <c r="E15" s="237"/>
      <c r="F15" s="804"/>
      <c r="G15" s="805"/>
      <c r="H15" s="805"/>
      <c r="I15" s="804"/>
      <c r="J15" s="805"/>
      <c r="K15" s="805"/>
      <c r="L15" s="807"/>
      <c r="M15" s="807"/>
      <c r="N15" s="20"/>
    </row>
    <row r="16" spans="1:16" s="5" customFormat="1" ht="21" customHeight="1">
      <c r="A16" s="19"/>
      <c r="B16" s="47"/>
      <c r="C16" s="47"/>
      <c r="D16" s="47"/>
      <c r="E16" s="237"/>
      <c r="F16" s="804"/>
      <c r="G16" s="805"/>
      <c r="H16" s="805"/>
      <c r="I16" s="804"/>
      <c r="J16" s="805"/>
      <c r="K16" s="805"/>
      <c r="L16" s="807"/>
      <c r="M16" s="807"/>
      <c r="N16" s="20"/>
    </row>
    <row r="17" spans="1:14" s="5" customFormat="1" ht="21" customHeight="1">
      <c r="A17" s="19"/>
      <c r="B17" s="47"/>
      <c r="C17" s="47"/>
      <c r="D17" s="47"/>
      <c r="E17" s="237"/>
      <c r="F17" s="804"/>
      <c r="G17" s="805"/>
      <c r="H17" s="805"/>
      <c r="I17" s="804"/>
      <c r="J17" s="805"/>
      <c r="K17" s="805"/>
      <c r="L17" s="807"/>
      <c r="M17" s="807"/>
      <c r="N17" s="20"/>
    </row>
    <row r="18" spans="1:14" s="5" customFormat="1" ht="21" customHeight="1">
      <c r="A18" s="19"/>
      <c r="B18" s="47"/>
      <c r="C18" s="47"/>
      <c r="D18" s="47"/>
      <c r="E18" s="237"/>
      <c r="F18" s="804"/>
      <c r="G18" s="805"/>
      <c r="H18" s="805"/>
      <c r="I18" s="804"/>
      <c r="J18" s="805"/>
      <c r="K18" s="805"/>
      <c r="L18" s="807"/>
      <c r="M18" s="807"/>
      <c r="N18" s="20"/>
    </row>
    <row r="19" spans="1:14" s="5" customFormat="1" ht="21" customHeight="1">
      <c r="A19" s="19"/>
      <c r="B19" s="47"/>
      <c r="C19" s="47"/>
      <c r="D19" s="47"/>
      <c r="E19" s="237"/>
      <c r="F19" s="804"/>
      <c r="G19" s="805"/>
      <c r="H19" s="805"/>
      <c r="I19" s="804"/>
      <c r="J19" s="805"/>
      <c r="K19" s="805"/>
      <c r="L19" s="807"/>
      <c r="M19" s="807"/>
      <c r="N19" s="20"/>
    </row>
    <row r="20" spans="1:14" s="5" customFormat="1" ht="21" customHeight="1">
      <c r="A20" s="25"/>
      <c r="B20" s="976" t="s">
        <v>362</v>
      </c>
      <c r="C20" s="978"/>
      <c r="D20" s="17"/>
      <c r="E20" s="237"/>
      <c r="F20" s="804"/>
      <c r="G20" s="805"/>
      <c r="H20" s="809">
        <f>SUM(H5:H19)</f>
        <v>0</v>
      </c>
      <c r="I20" s="809"/>
      <c r="J20" s="809"/>
      <c r="K20" s="809">
        <f>SUM(K5:K19)</f>
        <v>0</v>
      </c>
      <c r="L20" s="810">
        <f>IF(H20=0,0,ROUND((K20-H20)/H20*100,2))</f>
        <v>0</v>
      </c>
      <c r="M20" s="810"/>
      <c r="N20" s="20"/>
    </row>
    <row r="21" spans="1:14" s="5" customFormat="1" ht="21" customHeight="1">
      <c r="A21" s="25"/>
      <c r="B21" s="976" t="s">
        <v>338</v>
      </c>
      <c r="C21" s="978"/>
      <c r="D21" s="17"/>
      <c r="E21" s="25"/>
      <c r="F21" s="20"/>
      <c r="G21" s="22"/>
      <c r="H21" s="28"/>
      <c r="I21" s="28"/>
      <c r="J21" s="28"/>
      <c r="K21" s="28"/>
      <c r="L21" s="810"/>
      <c r="M21" s="810"/>
      <c r="N21" s="20"/>
    </row>
    <row r="22" spans="1:14" s="5" customFormat="1" ht="21" customHeight="1">
      <c r="A22" s="25"/>
      <c r="B22" s="976" t="s">
        <v>363</v>
      </c>
      <c r="C22" s="978"/>
      <c r="D22" s="17"/>
      <c r="E22" s="17"/>
      <c r="F22" s="20"/>
      <c r="G22" s="22"/>
      <c r="H22" s="28">
        <f>H20-H21</f>
        <v>0</v>
      </c>
      <c r="I22" s="28"/>
      <c r="J22" s="28"/>
      <c r="K22" s="28">
        <f>K20-K21</f>
        <v>0</v>
      </c>
      <c r="L22" s="810">
        <f>IF(H22=0,0,ROUND((K22-H22)/H22*100,2))</f>
        <v>0</v>
      </c>
      <c r="M22" s="810"/>
      <c r="N22" s="20"/>
    </row>
    <row r="23" spans="1:14" s="31" customFormat="1" ht="12.75">
      <c r="A23" s="29" t="str">
        <f>填表必读!A9&amp;填表必读!B9</f>
        <v>产权持有人填表人：刘竹</v>
      </c>
      <c r="I23" s="29" t="str">
        <f>填表必读!A13&amp;填表必读!B13</f>
        <v>评估人员：</v>
      </c>
      <c r="L23" s="967" t="str">
        <f>现金!G21</f>
        <v>北京卓信大华资产评估有限公司</v>
      </c>
      <c r="M23" s="967"/>
      <c r="N23" s="967"/>
    </row>
    <row r="24" spans="1:14" s="31" customFormat="1" ht="12.75">
      <c r="A24" s="29" t="str">
        <f>填表必读!A11&amp;填表必读!B11</f>
        <v>填表日期：2023年5月5日</v>
      </c>
    </row>
    <row r="25" spans="1:14" s="31" customFormat="1" ht="12.75"/>
  </sheetData>
  <mergeCells count="5">
    <mergeCell ref="B1:M1"/>
    <mergeCell ref="B20:C20"/>
    <mergeCell ref="B21:C21"/>
    <mergeCell ref="B22:C22"/>
    <mergeCell ref="L23:N23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r:id="rId1"/>
  <headerFooter>
    <oddHeader>&amp;R&amp;"宋体,加粗"&amp;10第 &amp;P 页，共 &amp;N 页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24"/>
  <sheetViews>
    <sheetView topLeftCell="B1" workbookViewId="0">
      <selection activeCell="E23" sqref="E23"/>
    </sheetView>
  </sheetViews>
  <sheetFormatPr defaultColWidth="9" defaultRowHeight="15.75"/>
  <cols>
    <col min="1" max="1" width="7.5" style="2" customWidth="1"/>
    <col min="2" max="2" width="20.25" style="2" customWidth="1"/>
    <col min="3" max="3" width="8.625" style="2" customWidth="1"/>
    <col min="4" max="5" width="5.25" style="2" customWidth="1"/>
    <col min="6" max="6" width="8.75" style="2" customWidth="1"/>
    <col min="7" max="7" width="9.5" style="2" customWidth="1"/>
    <col min="8" max="8" width="14" style="2" customWidth="1"/>
    <col min="9" max="9" width="9.125" style="2" customWidth="1"/>
    <col min="10" max="10" width="10.125" style="2" customWidth="1"/>
    <col min="11" max="11" width="13.5" style="2" customWidth="1"/>
    <col min="12" max="12" width="8.25" style="2" customWidth="1"/>
    <col min="13" max="13" width="15.5" style="2" customWidth="1"/>
    <col min="14" max="14" width="12" style="2" customWidth="1"/>
    <col min="15" max="15" width="7.75" style="2" customWidth="1"/>
    <col min="16" max="16384" width="9" style="2"/>
  </cols>
  <sheetData>
    <row r="1" spans="1:17" ht="30" customHeight="1">
      <c r="A1" s="293"/>
      <c r="B1" s="293"/>
      <c r="C1" s="293"/>
      <c r="D1" s="293"/>
      <c r="E1" s="293"/>
      <c r="F1" s="314" t="s">
        <v>364</v>
      </c>
      <c r="H1" s="293"/>
      <c r="M1" s="74" t="s">
        <v>365</v>
      </c>
    </row>
    <row r="2" spans="1:17" ht="15" customHeight="1">
      <c r="M2" s="74"/>
    </row>
    <row r="3" spans="1:17" s="3" customFormat="1" ht="18.75" customHeight="1">
      <c r="A3" s="250" t="str">
        <f>存货汇总!A3</f>
        <v>产权持有人名称：毕节赛德水泥有限公司</v>
      </c>
      <c r="F3" s="308"/>
      <c r="H3" s="14" t="str">
        <f>存货汇总!D3</f>
        <v xml:space="preserve">          评估基准日：2022年12月31日</v>
      </c>
      <c r="I3" s="122"/>
      <c r="J3" s="122"/>
      <c r="M3" s="15" t="s">
        <v>184</v>
      </c>
      <c r="N3" s="122"/>
      <c r="O3" s="975" t="s">
        <v>258</v>
      </c>
      <c r="P3" s="975"/>
      <c r="Q3" s="975"/>
    </row>
    <row r="4" spans="1:17" s="4" customFormat="1" ht="21" customHeight="1">
      <c r="A4" s="17" t="s">
        <v>88</v>
      </c>
      <c r="B4" s="17" t="s">
        <v>354</v>
      </c>
      <c r="C4" s="17" t="s">
        <v>343</v>
      </c>
      <c r="D4" s="17" t="s">
        <v>344</v>
      </c>
      <c r="E4" s="17" t="s">
        <v>366</v>
      </c>
      <c r="F4" s="18" t="s">
        <v>367</v>
      </c>
      <c r="G4" s="18" t="s">
        <v>368</v>
      </c>
      <c r="H4" s="18" t="s">
        <v>189</v>
      </c>
      <c r="I4" s="17" t="s">
        <v>347</v>
      </c>
      <c r="J4" s="17" t="s">
        <v>348</v>
      </c>
      <c r="K4" s="17" t="s">
        <v>25</v>
      </c>
      <c r="L4" s="17" t="s">
        <v>27</v>
      </c>
      <c r="M4" s="17" t="s">
        <v>160</v>
      </c>
      <c r="N4" s="17" t="s">
        <v>369</v>
      </c>
      <c r="O4" s="17" t="s">
        <v>267</v>
      </c>
      <c r="P4" s="17" t="s">
        <v>268</v>
      </c>
      <c r="Q4" s="17" t="s">
        <v>269</v>
      </c>
    </row>
    <row r="5" spans="1:17" s="5" customFormat="1" ht="21" customHeight="1">
      <c r="A5" s="19">
        <f>ROW()-4</f>
        <v>1</v>
      </c>
      <c r="B5" s="20"/>
      <c r="C5" s="20"/>
      <c r="D5" s="25"/>
      <c r="E5" s="25"/>
      <c r="F5" s="20"/>
      <c r="G5" s="22"/>
      <c r="H5" s="22"/>
      <c r="I5" s="20"/>
      <c r="J5" s="22"/>
      <c r="K5" s="22"/>
      <c r="L5" s="302">
        <f>IF(H5=0,0,ROUND((K5-H5)/H5*100,2))</f>
        <v>0</v>
      </c>
      <c r="M5" s="20"/>
      <c r="N5" s="20"/>
    </row>
    <row r="6" spans="1:17" s="5" customFormat="1" ht="21" customHeight="1">
      <c r="A6" s="25"/>
      <c r="B6" s="20"/>
      <c r="C6" s="20"/>
      <c r="D6" s="25"/>
      <c r="E6" s="25"/>
      <c r="F6" s="20"/>
      <c r="G6" s="22"/>
      <c r="H6" s="22"/>
      <c r="I6" s="20"/>
      <c r="J6" s="22"/>
      <c r="K6" s="22"/>
      <c r="L6" s="302"/>
      <c r="M6" s="20"/>
      <c r="N6" s="20"/>
    </row>
    <row r="7" spans="1:17" s="5" customFormat="1" ht="21" customHeight="1">
      <c r="A7" s="25"/>
      <c r="B7" s="20"/>
      <c r="C7" s="20"/>
      <c r="D7" s="25"/>
      <c r="E7" s="25"/>
      <c r="F7" s="20"/>
      <c r="G7" s="22"/>
      <c r="H7" s="22"/>
      <c r="I7" s="20"/>
      <c r="J7" s="22"/>
      <c r="K7" s="22"/>
      <c r="L7" s="302"/>
      <c r="M7" s="20"/>
      <c r="N7" s="20"/>
    </row>
    <row r="8" spans="1:17" s="5" customFormat="1" ht="21" customHeight="1">
      <c r="A8" s="25"/>
      <c r="B8" s="20"/>
      <c r="C8" s="20"/>
      <c r="D8" s="25"/>
      <c r="E8" s="25"/>
      <c r="F8" s="20"/>
      <c r="G8" s="22"/>
      <c r="H8" s="22"/>
      <c r="I8" s="20"/>
      <c r="J8" s="22"/>
      <c r="K8" s="22"/>
      <c r="L8" s="302"/>
      <c r="M8" s="20"/>
      <c r="N8" s="20"/>
    </row>
    <row r="9" spans="1:17" s="5" customFormat="1" ht="21" customHeight="1">
      <c r="A9" s="25"/>
      <c r="B9" s="20"/>
      <c r="C9" s="20"/>
      <c r="D9" s="25"/>
      <c r="E9" s="25"/>
      <c r="F9" s="20"/>
      <c r="G9" s="22"/>
      <c r="H9" s="22"/>
      <c r="I9" s="20"/>
      <c r="J9" s="22"/>
      <c r="K9" s="22"/>
      <c r="L9" s="302"/>
      <c r="M9" s="20"/>
      <c r="N9" s="20"/>
    </row>
    <row r="10" spans="1:17" s="5" customFormat="1" ht="21" customHeight="1">
      <c r="A10" s="25"/>
      <c r="B10" s="20"/>
      <c r="C10" s="20"/>
      <c r="D10" s="25"/>
      <c r="E10" s="25"/>
      <c r="F10" s="20"/>
      <c r="G10" s="22"/>
      <c r="H10" s="22"/>
      <c r="I10" s="20"/>
      <c r="J10" s="22"/>
      <c r="K10" s="22"/>
      <c r="L10" s="302"/>
      <c r="M10" s="20"/>
      <c r="N10" s="20"/>
    </row>
    <row r="11" spans="1:17" s="5" customFormat="1" ht="21" customHeight="1">
      <c r="A11" s="25"/>
      <c r="B11" s="20"/>
      <c r="C11" s="20"/>
      <c r="D11" s="25"/>
      <c r="E11" s="25"/>
      <c r="F11" s="20"/>
      <c r="G11" s="22"/>
      <c r="H11" s="22"/>
      <c r="I11" s="20"/>
      <c r="J11" s="22"/>
      <c r="K11" s="22"/>
      <c r="L11" s="302"/>
      <c r="M11" s="20"/>
      <c r="N11" s="20"/>
    </row>
    <row r="12" spans="1:17" s="5" customFormat="1" ht="21" customHeight="1">
      <c r="A12" s="25"/>
      <c r="B12" s="20"/>
      <c r="C12" s="20"/>
      <c r="D12" s="25"/>
      <c r="E12" s="25"/>
      <c r="F12" s="20"/>
      <c r="G12" s="22"/>
      <c r="H12" s="22"/>
      <c r="I12" s="20"/>
      <c r="J12" s="22"/>
      <c r="K12" s="22"/>
      <c r="L12" s="302"/>
      <c r="M12" s="20"/>
      <c r="N12" s="20"/>
    </row>
    <row r="13" spans="1:17" s="5" customFormat="1" ht="21" customHeight="1">
      <c r="A13" s="25"/>
      <c r="B13" s="20"/>
      <c r="C13" s="20"/>
      <c r="D13" s="25"/>
      <c r="E13" s="25"/>
      <c r="F13" s="20"/>
      <c r="G13" s="22"/>
      <c r="H13" s="22"/>
      <c r="I13" s="20"/>
      <c r="J13" s="22"/>
      <c r="K13" s="22"/>
      <c r="L13" s="302"/>
      <c r="M13" s="20"/>
      <c r="N13" s="20"/>
    </row>
    <row r="14" spans="1:17" s="5" customFormat="1" ht="21" customHeight="1">
      <c r="A14" s="25"/>
      <c r="B14" s="20"/>
      <c r="C14" s="20"/>
      <c r="D14" s="25"/>
      <c r="E14" s="25"/>
      <c r="F14" s="20"/>
      <c r="G14" s="22"/>
      <c r="H14" s="22"/>
      <c r="I14" s="20"/>
      <c r="J14" s="22"/>
      <c r="K14" s="22"/>
      <c r="L14" s="302"/>
      <c r="M14" s="20"/>
      <c r="N14" s="20"/>
    </row>
    <row r="15" spans="1:17" s="5" customFormat="1" ht="21" customHeight="1">
      <c r="A15" s="25"/>
      <c r="B15" s="20"/>
      <c r="C15" s="20"/>
      <c r="D15" s="25"/>
      <c r="E15" s="25"/>
      <c r="F15" s="20"/>
      <c r="G15" s="22"/>
      <c r="H15" s="22"/>
      <c r="I15" s="20"/>
      <c r="J15" s="22"/>
      <c r="K15" s="22"/>
      <c r="L15" s="302"/>
      <c r="M15" s="20"/>
      <c r="N15" s="20"/>
    </row>
    <row r="16" spans="1:17" s="5" customFormat="1" ht="21" customHeight="1">
      <c r="A16" s="25"/>
      <c r="B16" s="20"/>
      <c r="C16" s="20"/>
      <c r="D16" s="25"/>
      <c r="E16" s="25"/>
      <c r="F16" s="20"/>
      <c r="G16" s="22"/>
      <c r="H16" s="22"/>
      <c r="I16" s="20"/>
      <c r="J16" s="22"/>
      <c r="K16" s="22"/>
      <c r="L16" s="302"/>
      <c r="M16" s="20"/>
      <c r="N16" s="20"/>
    </row>
    <row r="17" spans="1:14" s="5" customFormat="1" ht="21" customHeight="1">
      <c r="A17" s="25"/>
      <c r="B17" s="20"/>
      <c r="C17" s="20"/>
      <c r="D17" s="25"/>
      <c r="E17" s="25"/>
      <c r="F17" s="20"/>
      <c r="G17" s="22"/>
      <c r="H17" s="22"/>
      <c r="I17" s="20"/>
      <c r="J17" s="22"/>
      <c r="K17" s="22"/>
      <c r="L17" s="302"/>
      <c r="M17" s="20"/>
      <c r="N17" s="20"/>
    </row>
    <row r="18" spans="1:14" s="5" customFormat="1" ht="21" customHeight="1">
      <c r="A18" s="25"/>
      <c r="B18" s="20"/>
      <c r="C18" s="20"/>
      <c r="D18" s="25"/>
      <c r="E18" s="25"/>
      <c r="F18" s="20"/>
      <c r="G18" s="22"/>
      <c r="H18" s="22"/>
      <c r="I18" s="20"/>
      <c r="J18" s="22"/>
      <c r="K18" s="22"/>
      <c r="L18" s="302"/>
      <c r="M18" s="20"/>
      <c r="N18" s="20"/>
    </row>
    <row r="19" spans="1:14" s="5" customFormat="1" ht="21" customHeight="1">
      <c r="A19" s="25"/>
      <c r="B19" s="17" t="s">
        <v>370</v>
      </c>
      <c r="C19" s="17"/>
      <c r="D19" s="17"/>
      <c r="E19" s="17"/>
      <c r="F19" s="20"/>
      <c r="G19" s="22"/>
      <c r="H19" s="28">
        <f>SUM(H5:H18)</f>
        <v>0</v>
      </c>
      <c r="I19" s="28"/>
      <c r="J19" s="28"/>
      <c r="K19" s="28">
        <f>SUM(K5:K18)</f>
        <v>0</v>
      </c>
      <c r="L19" s="75">
        <f>IF(H19=0,0,ROUND((K19-H19)/H19*100,2))</f>
        <v>0</v>
      </c>
      <c r="M19" s="20"/>
      <c r="N19" s="20"/>
    </row>
    <row r="20" spans="1:14" ht="21" customHeight="1">
      <c r="A20" s="733"/>
      <c r="B20" s="17" t="s">
        <v>338</v>
      </c>
      <c r="C20" s="17"/>
      <c r="D20" s="733"/>
      <c r="E20" s="733"/>
      <c r="F20" s="733"/>
      <c r="G20" s="733"/>
      <c r="H20" s="733"/>
      <c r="I20" s="733"/>
      <c r="J20" s="733"/>
      <c r="K20" s="733"/>
      <c r="L20" s="75"/>
      <c r="M20" s="733"/>
      <c r="N20" s="733"/>
    </row>
    <row r="21" spans="1:14" ht="21" customHeight="1">
      <c r="A21" s="733"/>
      <c r="B21" s="17" t="s">
        <v>371</v>
      </c>
      <c r="C21" s="17"/>
      <c r="D21" s="733"/>
      <c r="E21" s="733"/>
      <c r="F21" s="733"/>
      <c r="G21" s="733"/>
      <c r="H21" s="28">
        <f>H19-H20</f>
        <v>0</v>
      </c>
      <c r="I21" s="28"/>
      <c r="J21" s="28"/>
      <c r="K21" s="28">
        <f>K19-K20</f>
        <v>0</v>
      </c>
      <c r="L21" s="75">
        <f>IF(H21=0,0,ROUND((K21-H21)/H21*100,2))</f>
        <v>0</v>
      </c>
      <c r="M21" s="733"/>
      <c r="N21" s="733"/>
    </row>
    <row r="22" spans="1:14" s="31" customFormat="1" ht="12.75">
      <c r="A22" s="29" t="str">
        <f>填表必读!A9&amp;填表必读!B9</f>
        <v>产权持有人填表人：刘竹</v>
      </c>
      <c r="H22" s="29" t="str">
        <f>填表必读!A13&amp;填表必读!B13</f>
        <v>评估人员：</v>
      </c>
      <c r="K22" s="967" t="str">
        <f>现金!G21</f>
        <v>北京卓信大华资产评估有限公司</v>
      </c>
      <c r="L22" s="967"/>
      <c r="M22" s="967"/>
    </row>
    <row r="23" spans="1:14" s="31" customFormat="1" ht="12.75">
      <c r="A23" s="29" t="str">
        <f>填表必读!A11&amp;填表必读!B11</f>
        <v>填表日期：2023年5月5日</v>
      </c>
    </row>
    <row r="24" spans="1:14" s="31" customFormat="1" ht="12.75"/>
  </sheetData>
  <mergeCells count="2">
    <mergeCell ref="O3:Q3"/>
    <mergeCell ref="K22:M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S376"/>
  <sheetViews>
    <sheetView view="pageBreakPreview" zoomScaleNormal="100" zoomScaleSheetLayoutView="100" workbookViewId="0">
      <pane ySplit="4" topLeftCell="A344" activePane="bottomLeft" state="frozen"/>
      <selection pane="bottomLeft" activeCell="A5" sqref="A5:O369"/>
    </sheetView>
  </sheetViews>
  <sheetFormatPr defaultColWidth="9" defaultRowHeight="15.75"/>
  <cols>
    <col min="1" max="1" width="5.75" style="2" customWidth="1"/>
    <col min="2" max="2" width="13.25" style="2" customWidth="1"/>
    <col min="3" max="3" width="9.625" style="2" customWidth="1"/>
    <col min="4" max="4" width="9" style="143" customWidth="1"/>
    <col min="5" max="5" width="4.75" style="2" customWidth="1"/>
    <col min="6" max="6" width="5.625" style="2" customWidth="1"/>
    <col min="7" max="7" width="8.75" style="2" customWidth="1"/>
    <col min="8" max="8" width="12.25" style="2"/>
    <col min="9" max="9" width="6.125" style="2" customWidth="1"/>
    <col min="10" max="10" width="9.75" style="2" customWidth="1"/>
    <col min="11" max="11" width="10.75" style="2" customWidth="1"/>
    <col min="12" max="12" width="7.5" style="2" customWidth="1"/>
    <col min="13" max="13" width="10.125" style="2" customWidth="1"/>
    <col min="14" max="14" width="7.75" style="2" customWidth="1"/>
    <col min="15" max="15" width="12" style="2" customWidth="1"/>
    <col min="16" max="16" width="9.5" style="31" customWidth="1"/>
    <col min="17" max="17" width="12.25" style="31" customWidth="1"/>
    <col min="18" max="19" width="9" style="31"/>
    <col min="20" max="16384" width="9" style="2"/>
  </cols>
  <sheetData>
    <row r="1" spans="1:19" ht="30" customHeight="1">
      <c r="A1" s="293"/>
      <c r="B1" s="965" t="s">
        <v>372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74" t="s">
        <v>360</v>
      </c>
    </row>
    <row r="2" spans="1:19" ht="15" customHeight="1">
      <c r="N2" s="74"/>
    </row>
    <row r="3" spans="1:19" s="3" customFormat="1" ht="21.6" customHeight="1">
      <c r="A3" s="3" t="str">
        <f>其他应收款!A3</f>
        <v>产权持有人名称：毕节赛德水泥有限公司</v>
      </c>
      <c r="D3" s="125"/>
      <c r="H3" s="317" t="str">
        <f>其他应收款!F3</f>
        <v xml:space="preserve">          评估基准日：2022年12月31日</v>
      </c>
      <c r="I3" s="122"/>
      <c r="J3" s="122"/>
      <c r="N3" s="15" t="s">
        <v>184</v>
      </c>
      <c r="O3" s="122"/>
      <c r="P3" s="999" t="s">
        <v>258</v>
      </c>
      <c r="Q3" s="1000"/>
      <c r="R3" s="1000"/>
      <c r="S3" s="1001"/>
    </row>
    <row r="4" spans="1:19" s="4" customFormat="1" ht="25.5" customHeight="1">
      <c r="A4" s="17" t="s">
        <v>88</v>
      </c>
      <c r="B4" s="17" t="s">
        <v>354</v>
      </c>
      <c r="C4" s="17" t="s">
        <v>343</v>
      </c>
      <c r="D4" s="17" t="s">
        <v>355</v>
      </c>
      <c r="E4" s="17" t="s">
        <v>344</v>
      </c>
      <c r="F4" s="18" t="s">
        <v>367</v>
      </c>
      <c r="G4" s="18" t="s">
        <v>368</v>
      </c>
      <c r="H4" s="18" t="s">
        <v>189</v>
      </c>
      <c r="I4" s="17" t="s">
        <v>347</v>
      </c>
      <c r="J4" s="17" t="s">
        <v>348</v>
      </c>
      <c r="K4" s="17" t="s">
        <v>25</v>
      </c>
      <c r="L4" s="17" t="s">
        <v>27</v>
      </c>
      <c r="M4" s="17" t="s">
        <v>349</v>
      </c>
      <c r="N4" s="17" t="s">
        <v>160</v>
      </c>
      <c r="O4" s="17" t="s">
        <v>357</v>
      </c>
      <c r="P4" s="72" t="s">
        <v>358</v>
      </c>
      <c r="Q4" s="17" t="s">
        <v>267</v>
      </c>
      <c r="R4" s="17" t="s">
        <v>268</v>
      </c>
      <c r="S4" s="17" t="s">
        <v>269</v>
      </c>
    </row>
    <row r="5" spans="1:19" s="5" customFormat="1" ht="12.75">
      <c r="A5" s="19"/>
      <c r="B5" s="47"/>
      <c r="C5" s="47"/>
      <c r="D5" s="803"/>
      <c r="E5" s="237"/>
      <c r="F5" s="804"/>
      <c r="G5" s="805"/>
      <c r="H5" s="805"/>
      <c r="I5" s="804"/>
      <c r="J5" s="709"/>
      <c r="K5" s="709"/>
      <c r="L5" s="807"/>
      <c r="M5" s="807"/>
      <c r="N5" s="184"/>
      <c r="O5" s="184"/>
    </row>
    <row r="6" spans="1:19" s="5" customFormat="1" ht="12.75">
      <c r="A6" s="19"/>
      <c r="B6" s="47"/>
      <c r="C6" s="47"/>
      <c r="D6" s="803"/>
      <c r="E6" s="237"/>
      <c r="F6" s="804"/>
      <c r="G6" s="805"/>
      <c r="H6" s="805"/>
      <c r="I6" s="804"/>
      <c r="J6" s="709"/>
      <c r="K6" s="709"/>
      <c r="L6" s="807"/>
      <c r="M6" s="807"/>
      <c r="N6" s="184"/>
      <c r="O6" s="184"/>
    </row>
    <row r="7" spans="1:19" s="5" customFormat="1" ht="12.75">
      <c r="A7" s="19"/>
      <c r="B7" s="47"/>
      <c r="C7" s="47"/>
      <c r="D7" s="803"/>
      <c r="E7" s="237"/>
      <c r="F7" s="804"/>
      <c r="G7" s="805"/>
      <c r="H7" s="805"/>
      <c r="I7" s="804"/>
      <c r="J7" s="709"/>
      <c r="K7" s="709"/>
      <c r="L7" s="807"/>
      <c r="M7" s="807"/>
      <c r="N7" s="184"/>
      <c r="O7" s="184"/>
    </row>
    <row r="8" spans="1:19" s="5" customFormat="1" ht="12.75">
      <c r="A8" s="19"/>
      <c r="B8" s="47"/>
      <c r="C8" s="47"/>
      <c r="D8" s="803"/>
      <c r="E8" s="237"/>
      <c r="F8" s="804"/>
      <c r="G8" s="805"/>
      <c r="H8" s="805"/>
      <c r="I8" s="804"/>
      <c r="J8" s="709"/>
      <c r="K8" s="709"/>
      <c r="L8" s="807"/>
      <c r="M8" s="807"/>
      <c r="N8" s="184"/>
      <c r="O8" s="184"/>
    </row>
    <row r="9" spans="1:19" s="5" customFormat="1" ht="12.75">
      <c r="A9" s="19"/>
      <c r="B9" s="47"/>
      <c r="C9" s="47"/>
      <c r="D9" s="803"/>
      <c r="E9" s="237"/>
      <c r="F9" s="804"/>
      <c r="G9" s="805"/>
      <c r="H9" s="805"/>
      <c r="I9" s="804"/>
      <c r="J9" s="709"/>
      <c r="K9" s="709"/>
      <c r="L9" s="807"/>
      <c r="M9" s="807"/>
      <c r="N9" s="20"/>
      <c r="O9" s="20"/>
    </row>
    <row r="10" spans="1:19" s="5" customFormat="1" ht="12.75">
      <c r="A10" s="19"/>
      <c r="B10" s="47"/>
      <c r="C10" s="47"/>
      <c r="D10" s="803"/>
      <c r="E10" s="237"/>
      <c r="F10" s="804"/>
      <c r="G10" s="805"/>
      <c r="H10" s="805"/>
      <c r="I10" s="804"/>
      <c r="J10" s="709"/>
      <c r="K10" s="709"/>
      <c r="L10" s="807"/>
      <c r="M10" s="807"/>
      <c r="N10" s="20"/>
      <c r="O10" s="20"/>
    </row>
    <row r="11" spans="1:19" s="5" customFormat="1" ht="12.75">
      <c r="A11" s="19"/>
      <c r="B11" s="47"/>
      <c r="C11" s="47"/>
      <c r="D11" s="803"/>
      <c r="E11" s="237"/>
      <c r="F11" s="804"/>
      <c r="G11" s="805"/>
      <c r="H11" s="805"/>
      <c r="I11" s="804"/>
      <c r="J11" s="709"/>
      <c r="K11" s="709"/>
      <c r="L11" s="807"/>
      <c r="M11" s="807"/>
      <c r="N11" s="20"/>
      <c r="O11" s="20"/>
    </row>
    <row r="12" spans="1:19" s="5" customFormat="1" ht="12.75">
      <c r="A12" s="19"/>
      <c r="B12" s="47"/>
      <c r="C12" s="47"/>
      <c r="D12" s="803"/>
      <c r="E12" s="237"/>
      <c r="F12" s="804"/>
      <c r="G12" s="805"/>
      <c r="H12" s="805"/>
      <c r="I12" s="804"/>
      <c r="J12" s="709"/>
      <c r="K12" s="709"/>
      <c r="L12" s="807"/>
      <c r="M12" s="807"/>
      <c r="N12" s="20"/>
      <c r="O12" s="20"/>
    </row>
    <row r="13" spans="1:19" s="5" customFormat="1" ht="12.75">
      <c r="A13" s="19"/>
      <c r="B13" s="47"/>
      <c r="C13" s="47"/>
      <c r="D13" s="803"/>
      <c r="E13" s="237"/>
      <c r="F13" s="804"/>
      <c r="G13" s="805"/>
      <c r="H13" s="805"/>
      <c r="I13" s="804"/>
      <c r="J13" s="709"/>
      <c r="K13" s="709"/>
      <c r="L13" s="807"/>
      <c r="M13" s="807"/>
      <c r="N13" s="20"/>
      <c r="O13" s="20"/>
    </row>
    <row r="14" spans="1:19" s="5" customFormat="1" ht="12.75">
      <c r="A14" s="19"/>
      <c r="B14" s="47"/>
      <c r="C14" s="47"/>
      <c r="D14" s="803"/>
      <c r="E14" s="237"/>
      <c r="F14" s="804"/>
      <c r="G14" s="805"/>
      <c r="H14" s="805"/>
      <c r="I14" s="804"/>
      <c r="J14" s="709"/>
      <c r="K14" s="709"/>
      <c r="L14" s="807"/>
      <c r="M14" s="807"/>
      <c r="N14" s="20"/>
      <c r="O14" s="20"/>
    </row>
    <row r="15" spans="1:19" s="5" customFormat="1" ht="12.75">
      <c r="A15" s="19"/>
      <c r="B15" s="47"/>
      <c r="C15" s="47"/>
      <c r="D15" s="803"/>
      <c r="E15" s="237"/>
      <c r="F15" s="804"/>
      <c r="G15" s="805"/>
      <c r="H15" s="805"/>
      <c r="I15" s="804"/>
      <c r="J15" s="709"/>
      <c r="K15" s="709"/>
      <c r="L15" s="807"/>
      <c r="M15" s="807"/>
      <c r="N15" s="20"/>
      <c r="O15" s="20"/>
    </row>
    <row r="16" spans="1:19" s="5" customFormat="1" ht="12.75">
      <c r="A16" s="19"/>
      <c r="B16" s="47"/>
      <c r="C16" s="47"/>
      <c r="D16" s="803"/>
      <c r="E16" s="237"/>
      <c r="F16" s="804"/>
      <c r="G16" s="805"/>
      <c r="H16" s="805"/>
      <c r="I16" s="804"/>
      <c r="J16" s="709"/>
      <c r="K16" s="709"/>
      <c r="L16" s="807"/>
      <c r="M16" s="807"/>
      <c r="N16" s="20"/>
      <c r="O16" s="20"/>
    </row>
    <row r="17" spans="1:15" s="5" customFormat="1" ht="12.75">
      <c r="A17" s="19"/>
      <c r="B17" s="47"/>
      <c r="C17" s="47"/>
      <c r="D17" s="803"/>
      <c r="E17" s="237"/>
      <c r="F17" s="804"/>
      <c r="G17" s="805"/>
      <c r="H17" s="805"/>
      <c r="I17" s="804"/>
      <c r="J17" s="709"/>
      <c r="K17" s="709"/>
      <c r="L17" s="807"/>
      <c r="M17" s="807"/>
      <c r="N17" s="20"/>
      <c r="O17" s="20"/>
    </row>
    <row r="18" spans="1:15" s="5" customFormat="1" ht="12.75">
      <c r="A18" s="19"/>
      <c r="B18" s="47"/>
      <c r="C18" s="47"/>
      <c r="D18" s="803"/>
      <c r="E18" s="237"/>
      <c r="F18" s="804"/>
      <c r="G18" s="805"/>
      <c r="H18" s="805"/>
      <c r="I18" s="804"/>
      <c r="J18" s="709"/>
      <c r="K18" s="709"/>
      <c r="L18" s="807"/>
      <c r="M18" s="807"/>
      <c r="N18" s="20"/>
      <c r="O18" s="20"/>
    </row>
    <row r="19" spans="1:15" s="5" customFormat="1" ht="12.75">
      <c r="A19" s="19"/>
      <c r="B19" s="47"/>
      <c r="C19" s="47"/>
      <c r="D19" s="803"/>
      <c r="E19" s="237"/>
      <c r="F19" s="804"/>
      <c r="G19" s="805"/>
      <c r="H19" s="805"/>
      <c r="I19" s="804"/>
      <c r="J19" s="709"/>
      <c r="K19" s="709"/>
      <c r="L19" s="807"/>
      <c r="M19" s="807"/>
      <c r="N19" s="20"/>
      <c r="O19" s="20"/>
    </row>
    <row r="20" spans="1:15" s="5" customFormat="1" ht="12.75">
      <c r="A20" s="19"/>
      <c r="B20" s="47"/>
      <c r="C20" s="47"/>
      <c r="D20" s="803"/>
      <c r="E20" s="237"/>
      <c r="F20" s="804"/>
      <c r="G20" s="805"/>
      <c r="H20" s="805"/>
      <c r="I20" s="804"/>
      <c r="J20" s="709"/>
      <c r="K20" s="709"/>
      <c r="L20" s="807"/>
      <c r="M20" s="807"/>
      <c r="N20" s="20"/>
      <c r="O20" s="20"/>
    </row>
    <row r="21" spans="1:15" s="5" customFormat="1" ht="12.75">
      <c r="A21" s="19"/>
      <c r="B21" s="47"/>
      <c r="C21" s="47"/>
      <c r="D21" s="803"/>
      <c r="E21" s="237"/>
      <c r="F21" s="804"/>
      <c r="G21" s="805"/>
      <c r="H21" s="805"/>
      <c r="I21" s="804"/>
      <c r="J21" s="709"/>
      <c r="K21" s="709"/>
      <c r="L21" s="807"/>
      <c r="M21" s="807"/>
      <c r="N21" s="20"/>
      <c r="O21" s="20"/>
    </row>
    <row r="22" spans="1:15" s="5" customFormat="1" ht="12.75">
      <c r="A22" s="19"/>
      <c r="B22" s="47"/>
      <c r="C22" s="47"/>
      <c r="D22" s="803"/>
      <c r="E22" s="237"/>
      <c r="F22" s="804"/>
      <c r="G22" s="805"/>
      <c r="H22" s="805"/>
      <c r="I22" s="804"/>
      <c r="J22" s="709"/>
      <c r="K22" s="709"/>
      <c r="L22" s="807"/>
      <c r="M22" s="807"/>
      <c r="N22" s="20"/>
      <c r="O22" s="20"/>
    </row>
    <row r="23" spans="1:15" s="5" customFormat="1" ht="12.75">
      <c r="A23" s="19"/>
      <c r="B23" s="47"/>
      <c r="C23" s="47"/>
      <c r="D23" s="803"/>
      <c r="E23" s="237"/>
      <c r="F23" s="804"/>
      <c r="G23" s="805"/>
      <c r="H23" s="805"/>
      <c r="I23" s="804"/>
      <c r="J23" s="709"/>
      <c r="K23" s="709"/>
      <c r="L23" s="807"/>
      <c r="M23" s="807"/>
      <c r="N23" s="20"/>
      <c r="O23" s="20"/>
    </row>
    <row r="24" spans="1:15" s="5" customFormat="1" ht="12.75">
      <c r="A24" s="19"/>
      <c r="B24" s="47"/>
      <c r="C24" s="47"/>
      <c r="D24" s="803"/>
      <c r="E24" s="237"/>
      <c r="F24" s="804"/>
      <c r="G24" s="805"/>
      <c r="H24" s="805"/>
      <c r="I24" s="804"/>
      <c r="J24" s="709"/>
      <c r="K24" s="709"/>
      <c r="L24" s="807"/>
      <c r="M24" s="807"/>
      <c r="N24" s="20"/>
      <c r="O24" s="20"/>
    </row>
    <row r="25" spans="1:15" s="5" customFormat="1" ht="12.75">
      <c r="A25" s="19"/>
      <c r="B25" s="47"/>
      <c r="C25" s="47"/>
      <c r="D25" s="803"/>
      <c r="E25" s="237"/>
      <c r="F25" s="804"/>
      <c r="G25" s="805"/>
      <c r="H25" s="805"/>
      <c r="I25" s="804"/>
      <c r="J25" s="709"/>
      <c r="K25" s="709"/>
      <c r="L25" s="807"/>
      <c r="M25" s="807"/>
      <c r="N25" s="20"/>
      <c r="O25" s="20"/>
    </row>
    <row r="26" spans="1:15" s="5" customFormat="1" ht="12.75">
      <c r="A26" s="19"/>
      <c r="B26" s="47"/>
      <c r="C26" s="47"/>
      <c r="D26" s="803"/>
      <c r="E26" s="237"/>
      <c r="F26" s="804"/>
      <c r="G26" s="805"/>
      <c r="H26" s="805"/>
      <c r="I26" s="804"/>
      <c r="J26" s="709"/>
      <c r="K26" s="709"/>
      <c r="L26" s="807"/>
      <c r="M26" s="807"/>
      <c r="N26" s="20"/>
      <c r="O26" s="20"/>
    </row>
    <row r="27" spans="1:15" s="5" customFormat="1" ht="12.75">
      <c r="A27" s="19"/>
      <c r="B27" s="47"/>
      <c r="C27" s="47"/>
      <c r="D27" s="803"/>
      <c r="E27" s="237"/>
      <c r="F27" s="804"/>
      <c r="G27" s="805"/>
      <c r="H27" s="805"/>
      <c r="I27" s="804"/>
      <c r="J27" s="709"/>
      <c r="K27" s="709"/>
      <c r="L27" s="807"/>
      <c r="M27" s="807"/>
      <c r="N27" s="20"/>
      <c r="O27" s="20"/>
    </row>
    <row r="28" spans="1:15" s="5" customFormat="1" ht="12.75">
      <c r="A28" s="19"/>
      <c r="B28" s="47"/>
      <c r="C28" s="47"/>
      <c r="D28" s="803"/>
      <c r="E28" s="237"/>
      <c r="F28" s="804"/>
      <c r="G28" s="805"/>
      <c r="H28" s="805"/>
      <c r="I28" s="804"/>
      <c r="J28" s="709"/>
      <c r="K28" s="709"/>
      <c r="L28" s="807"/>
      <c r="M28" s="807"/>
      <c r="N28" s="184"/>
      <c r="O28" s="184"/>
    </row>
    <row r="29" spans="1:15" s="5" customFormat="1" ht="12.75">
      <c r="A29" s="19"/>
      <c r="B29" s="47"/>
      <c r="C29" s="47"/>
      <c r="D29" s="803"/>
      <c r="E29" s="237"/>
      <c r="F29" s="804"/>
      <c r="G29" s="805"/>
      <c r="H29" s="805"/>
      <c r="I29" s="804"/>
      <c r="J29" s="709"/>
      <c r="K29" s="709"/>
      <c r="L29" s="807"/>
      <c r="M29" s="807"/>
      <c r="N29" s="20"/>
      <c r="O29" s="20"/>
    </row>
    <row r="30" spans="1:15" s="5" customFormat="1" ht="12.75">
      <c r="A30" s="19"/>
      <c r="B30" s="47"/>
      <c r="C30" s="47"/>
      <c r="D30" s="803"/>
      <c r="E30" s="237"/>
      <c r="F30" s="804"/>
      <c r="G30" s="805"/>
      <c r="H30" s="805"/>
      <c r="I30" s="804"/>
      <c r="J30" s="709"/>
      <c r="K30" s="709"/>
      <c r="L30" s="807"/>
      <c r="M30" s="807"/>
      <c r="N30" s="20"/>
      <c r="O30" s="20"/>
    </row>
    <row r="31" spans="1:15" s="5" customFormat="1" ht="12.75">
      <c r="A31" s="19"/>
      <c r="B31" s="47"/>
      <c r="C31" s="65"/>
      <c r="D31" s="803"/>
      <c r="E31" s="237"/>
      <c r="F31" s="804"/>
      <c r="G31" s="805"/>
      <c r="H31" s="805"/>
      <c r="I31" s="804"/>
      <c r="J31" s="709"/>
      <c r="K31" s="709"/>
      <c r="L31" s="807"/>
      <c r="M31" s="807"/>
      <c r="N31" s="20"/>
      <c r="O31" s="20"/>
    </row>
    <row r="32" spans="1:15" s="5" customFormat="1" ht="12.75">
      <c r="A32" s="19"/>
      <c r="B32" s="47"/>
      <c r="C32" s="65"/>
      <c r="D32" s="803"/>
      <c r="E32" s="237"/>
      <c r="F32" s="804"/>
      <c r="G32" s="805"/>
      <c r="H32" s="805"/>
      <c r="I32" s="804"/>
      <c r="J32" s="709"/>
      <c r="K32" s="709"/>
      <c r="L32" s="807"/>
      <c r="M32" s="807"/>
      <c r="N32" s="20"/>
      <c r="O32" s="20"/>
    </row>
    <row r="33" spans="1:15" s="5" customFormat="1" ht="12.75">
      <c r="A33" s="19"/>
      <c r="B33" s="47"/>
      <c r="C33" s="65"/>
      <c r="D33" s="803"/>
      <c r="E33" s="237"/>
      <c r="F33" s="804"/>
      <c r="G33" s="805"/>
      <c r="H33" s="805"/>
      <c r="I33" s="804"/>
      <c r="J33" s="709"/>
      <c r="K33" s="709"/>
      <c r="L33" s="807"/>
      <c r="M33" s="807"/>
      <c r="N33" s="20"/>
      <c r="O33" s="20"/>
    </row>
    <row r="34" spans="1:15" s="5" customFormat="1" ht="12.75">
      <c r="A34" s="19"/>
      <c r="B34" s="47"/>
      <c r="C34" s="65"/>
      <c r="D34" s="803"/>
      <c r="E34" s="237"/>
      <c r="F34" s="804"/>
      <c r="G34" s="805"/>
      <c r="H34" s="805"/>
      <c r="I34" s="804"/>
      <c r="J34" s="709"/>
      <c r="K34" s="709"/>
      <c r="L34" s="807"/>
      <c r="M34" s="807"/>
      <c r="N34" s="20"/>
      <c r="O34" s="20"/>
    </row>
    <row r="35" spans="1:15" s="5" customFormat="1" ht="12.75">
      <c r="A35" s="19"/>
      <c r="B35" s="47"/>
      <c r="C35" s="65"/>
      <c r="D35" s="803"/>
      <c r="E35" s="237"/>
      <c r="F35" s="804"/>
      <c r="G35" s="805"/>
      <c r="H35" s="805"/>
      <c r="I35" s="804"/>
      <c r="J35" s="709"/>
      <c r="K35" s="709"/>
      <c r="L35" s="807"/>
      <c r="M35" s="807"/>
      <c r="N35" s="20"/>
      <c r="O35" s="20"/>
    </row>
    <row r="36" spans="1:15" s="5" customFormat="1" ht="12.75">
      <c r="A36" s="19"/>
      <c r="B36" s="47"/>
      <c r="C36" s="65"/>
      <c r="D36" s="803"/>
      <c r="E36" s="237"/>
      <c r="F36" s="804"/>
      <c r="G36" s="805"/>
      <c r="H36" s="805"/>
      <c r="I36" s="804"/>
      <c r="J36" s="709"/>
      <c r="K36" s="709"/>
      <c r="L36" s="807"/>
      <c r="M36" s="807"/>
      <c r="N36" s="20"/>
      <c r="O36" s="20"/>
    </row>
    <row r="37" spans="1:15" s="5" customFormat="1" ht="12.75">
      <c r="A37" s="19"/>
      <c r="B37" s="47"/>
      <c r="C37" s="65"/>
      <c r="D37" s="803"/>
      <c r="E37" s="237"/>
      <c r="F37" s="804"/>
      <c r="G37" s="805"/>
      <c r="H37" s="805"/>
      <c r="I37" s="804"/>
      <c r="J37" s="709"/>
      <c r="K37" s="709"/>
      <c r="L37" s="807"/>
      <c r="M37" s="807"/>
      <c r="N37" s="20"/>
      <c r="O37" s="20"/>
    </row>
    <row r="38" spans="1:15" s="5" customFormat="1" ht="12.75">
      <c r="A38" s="19"/>
      <c r="B38" s="47"/>
      <c r="C38" s="65"/>
      <c r="D38" s="803"/>
      <c r="E38" s="237"/>
      <c r="F38" s="804"/>
      <c r="G38" s="805"/>
      <c r="H38" s="805"/>
      <c r="I38" s="804"/>
      <c r="J38" s="709"/>
      <c r="K38" s="709"/>
      <c r="L38" s="807"/>
      <c r="M38" s="807"/>
      <c r="N38" s="20"/>
      <c r="O38" s="20"/>
    </row>
    <row r="39" spans="1:15" s="5" customFormat="1" ht="12.75">
      <c r="A39" s="19"/>
      <c r="B39" s="47"/>
      <c r="C39" s="65"/>
      <c r="D39" s="803"/>
      <c r="E39" s="237"/>
      <c r="F39" s="804"/>
      <c r="G39" s="805"/>
      <c r="H39" s="805"/>
      <c r="I39" s="804"/>
      <c r="J39" s="709"/>
      <c r="K39" s="709"/>
      <c r="L39" s="807"/>
      <c r="M39" s="807"/>
      <c r="N39" s="20"/>
      <c r="O39" s="20"/>
    </row>
    <row r="40" spans="1:15" s="5" customFormat="1" ht="12.75">
      <c r="A40" s="19"/>
      <c r="B40" s="47"/>
      <c r="C40" s="65"/>
      <c r="D40" s="803"/>
      <c r="E40" s="237"/>
      <c r="F40" s="804"/>
      <c r="G40" s="805"/>
      <c r="H40" s="805"/>
      <c r="I40" s="804"/>
      <c r="J40" s="709"/>
      <c r="K40" s="709"/>
      <c r="L40" s="807"/>
      <c r="M40" s="807"/>
      <c r="N40" s="20"/>
      <c r="O40" s="20"/>
    </row>
    <row r="41" spans="1:15" s="5" customFormat="1" ht="12.75">
      <c r="A41" s="19"/>
      <c r="B41" s="47"/>
      <c r="C41" s="65"/>
      <c r="D41" s="803"/>
      <c r="E41" s="237"/>
      <c r="F41" s="804"/>
      <c r="G41" s="805"/>
      <c r="H41" s="805"/>
      <c r="I41" s="804"/>
      <c r="J41" s="709"/>
      <c r="K41" s="709"/>
      <c r="L41" s="807"/>
      <c r="M41" s="807"/>
      <c r="N41" s="20"/>
      <c r="O41" s="20"/>
    </row>
    <row r="42" spans="1:15" s="5" customFormat="1" ht="12.75">
      <c r="A42" s="19"/>
      <c r="B42" s="47"/>
      <c r="C42" s="65"/>
      <c r="D42" s="803"/>
      <c r="E42" s="237"/>
      <c r="F42" s="804"/>
      <c r="G42" s="805"/>
      <c r="H42" s="805"/>
      <c r="I42" s="804"/>
      <c r="J42" s="709"/>
      <c r="K42" s="709"/>
      <c r="L42" s="807"/>
      <c r="M42" s="807"/>
      <c r="N42" s="20"/>
      <c r="O42" s="20"/>
    </row>
    <row r="43" spans="1:15" s="5" customFormat="1" ht="12.75">
      <c r="A43" s="19"/>
      <c r="B43" s="47"/>
      <c r="C43" s="65"/>
      <c r="D43" s="803"/>
      <c r="E43" s="237"/>
      <c r="F43" s="804"/>
      <c r="G43" s="805"/>
      <c r="H43" s="805"/>
      <c r="I43" s="804"/>
      <c r="J43" s="709"/>
      <c r="K43" s="709"/>
      <c r="L43" s="807"/>
      <c r="M43" s="807"/>
      <c r="N43" s="20"/>
      <c r="O43" s="20"/>
    </row>
    <row r="44" spans="1:15" s="5" customFormat="1" ht="12.75">
      <c r="A44" s="19"/>
      <c r="B44" s="47"/>
      <c r="C44" s="65"/>
      <c r="D44" s="803"/>
      <c r="E44" s="237"/>
      <c r="F44" s="804"/>
      <c r="G44" s="805"/>
      <c r="H44" s="805"/>
      <c r="I44" s="804"/>
      <c r="J44" s="709"/>
      <c r="K44" s="709"/>
      <c r="L44" s="807"/>
      <c r="M44" s="807"/>
      <c r="N44" s="20"/>
      <c r="O44" s="20"/>
    </row>
    <row r="45" spans="1:15" s="5" customFormat="1" ht="12.75">
      <c r="A45" s="19"/>
      <c r="B45" s="47"/>
      <c r="C45" s="65"/>
      <c r="D45" s="803"/>
      <c r="E45" s="237"/>
      <c r="F45" s="804"/>
      <c r="G45" s="805"/>
      <c r="H45" s="805"/>
      <c r="I45" s="804"/>
      <c r="J45" s="709"/>
      <c r="K45" s="709"/>
      <c r="L45" s="807"/>
      <c r="M45" s="807"/>
      <c r="N45" s="20"/>
      <c r="O45" s="20"/>
    </row>
    <row r="46" spans="1:15" s="5" customFormat="1" ht="12.75">
      <c r="A46" s="19"/>
      <c r="B46" s="47"/>
      <c r="C46" s="65"/>
      <c r="D46" s="803"/>
      <c r="E46" s="237"/>
      <c r="F46" s="804"/>
      <c r="G46" s="805"/>
      <c r="H46" s="805"/>
      <c r="I46" s="804"/>
      <c r="J46" s="709"/>
      <c r="K46" s="709"/>
      <c r="L46" s="807"/>
      <c r="M46" s="807"/>
      <c r="N46" s="20"/>
      <c r="O46" s="20"/>
    </row>
    <row r="47" spans="1:15" s="5" customFormat="1" ht="12.75">
      <c r="A47" s="19"/>
      <c r="B47" s="47"/>
      <c r="C47" s="65"/>
      <c r="D47" s="803"/>
      <c r="E47" s="237"/>
      <c r="F47" s="804"/>
      <c r="G47" s="805"/>
      <c r="H47" s="805"/>
      <c r="I47" s="804"/>
      <c r="J47" s="709"/>
      <c r="K47" s="709"/>
      <c r="L47" s="807"/>
      <c r="M47" s="807"/>
      <c r="N47" s="20"/>
      <c r="O47" s="20"/>
    </row>
    <row r="48" spans="1:15" s="5" customFormat="1" ht="12.75">
      <c r="A48" s="19"/>
      <c r="B48" s="47"/>
      <c r="C48" s="65"/>
      <c r="D48" s="803"/>
      <c r="E48" s="237"/>
      <c r="F48" s="804"/>
      <c r="G48" s="805"/>
      <c r="H48" s="805"/>
      <c r="I48" s="804"/>
      <c r="J48" s="709"/>
      <c r="K48" s="709"/>
      <c r="L48" s="807"/>
      <c r="M48" s="807"/>
      <c r="N48" s="20"/>
      <c r="O48" s="20"/>
    </row>
    <row r="49" spans="1:15" s="5" customFormat="1" ht="12.75">
      <c r="A49" s="19"/>
      <c r="B49" s="47"/>
      <c r="C49" s="65"/>
      <c r="D49" s="803"/>
      <c r="E49" s="237"/>
      <c r="F49" s="804"/>
      <c r="G49" s="805"/>
      <c r="H49" s="805"/>
      <c r="I49" s="804"/>
      <c r="J49" s="709"/>
      <c r="K49" s="709"/>
      <c r="L49" s="807"/>
      <c r="M49" s="807"/>
      <c r="N49" s="20"/>
      <c r="O49" s="20"/>
    </row>
    <row r="50" spans="1:15" s="5" customFormat="1" ht="12.75">
      <c r="A50" s="19"/>
      <c r="B50" s="47"/>
      <c r="C50" s="65"/>
      <c r="D50" s="803"/>
      <c r="E50" s="237"/>
      <c r="F50" s="804"/>
      <c r="G50" s="805"/>
      <c r="H50" s="805"/>
      <c r="I50" s="804"/>
      <c r="J50" s="709"/>
      <c r="K50" s="709"/>
      <c r="L50" s="807"/>
      <c r="M50" s="807"/>
      <c r="N50" s="20"/>
      <c r="O50" s="20"/>
    </row>
    <row r="51" spans="1:15" s="5" customFormat="1" ht="12.75">
      <c r="A51" s="19"/>
      <c r="B51" s="47"/>
      <c r="C51" s="65"/>
      <c r="D51" s="803"/>
      <c r="E51" s="237"/>
      <c r="F51" s="804"/>
      <c r="G51" s="805"/>
      <c r="H51" s="805"/>
      <c r="I51" s="804"/>
      <c r="J51" s="709"/>
      <c r="K51" s="709"/>
      <c r="L51" s="807"/>
      <c r="M51" s="807"/>
      <c r="N51" s="20"/>
      <c r="O51" s="20"/>
    </row>
    <row r="52" spans="1:15" s="5" customFormat="1" ht="12.75">
      <c r="A52" s="19"/>
      <c r="B52" s="47"/>
      <c r="C52" s="65"/>
      <c r="D52" s="803"/>
      <c r="E52" s="237"/>
      <c r="F52" s="804"/>
      <c r="G52" s="805"/>
      <c r="H52" s="805"/>
      <c r="I52" s="804"/>
      <c r="J52" s="709"/>
      <c r="K52" s="709"/>
      <c r="L52" s="807"/>
      <c r="M52" s="807"/>
      <c r="N52" s="20"/>
      <c r="O52" s="20"/>
    </row>
    <row r="53" spans="1:15" s="5" customFormat="1" ht="12.75">
      <c r="A53" s="19"/>
      <c r="B53" s="47"/>
      <c r="C53" s="65"/>
      <c r="D53" s="803"/>
      <c r="E53" s="237"/>
      <c r="F53" s="804"/>
      <c r="G53" s="805"/>
      <c r="H53" s="805"/>
      <c r="I53" s="804"/>
      <c r="J53" s="709"/>
      <c r="K53" s="709"/>
      <c r="L53" s="807"/>
      <c r="M53" s="807"/>
      <c r="N53" s="20"/>
      <c r="O53" s="20"/>
    </row>
    <row r="54" spans="1:15" s="5" customFormat="1" ht="12.75">
      <c r="A54" s="19"/>
      <c r="B54" s="47"/>
      <c r="C54" s="65"/>
      <c r="D54" s="803"/>
      <c r="E54" s="237"/>
      <c r="F54" s="804"/>
      <c r="G54" s="805"/>
      <c r="H54" s="805"/>
      <c r="I54" s="804"/>
      <c r="J54" s="709"/>
      <c r="K54" s="709"/>
      <c r="L54" s="807"/>
      <c r="M54" s="807"/>
      <c r="N54" s="20"/>
      <c r="O54" s="20"/>
    </row>
    <row r="55" spans="1:15" s="5" customFormat="1" ht="12.75">
      <c r="A55" s="19"/>
      <c r="B55" s="47"/>
      <c r="C55" s="65"/>
      <c r="D55" s="803"/>
      <c r="E55" s="237"/>
      <c r="F55" s="804"/>
      <c r="G55" s="805"/>
      <c r="H55" s="805"/>
      <c r="I55" s="804"/>
      <c r="J55" s="709"/>
      <c r="K55" s="709"/>
      <c r="L55" s="807"/>
      <c r="M55" s="807"/>
      <c r="N55" s="20"/>
      <c r="O55" s="20"/>
    </row>
    <row r="56" spans="1:15" s="5" customFormat="1" ht="12.75">
      <c r="A56" s="19"/>
      <c r="B56" s="47"/>
      <c r="C56" s="65"/>
      <c r="D56" s="803"/>
      <c r="E56" s="237"/>
      <c r="F56" s="804"/>
      <c r="G56" s="805"/>
      <c r="H56" s="805"/>
      <c r="I56" s="804"/>
      <c r="J56" s="709"/>
      <c r="K56" s="709"/>
      <c r="L56" s="807"/>
      <c r="M56" s="807"/>
      <c r="N56" s="20"/>
      <c r="O56" s="20"/>
    </row>
    <row r="57" spans="1:15" s="5" customFormat="1" ht="12.75">
      <c r="A57" s="19"/>
      <c r="B57" s="47"/>
      <c r="C57" s="65"/>
      <c r="D57" s="803"/>
      <c r="E57" s="237"/>
      <c r="F57" s="804"/>
      <c r="G57" s="805"/>
      <c r="H57" s="805"/>
      <c r="I57" s="804"/>
      <c r="J57" s="709"/>
      <c r="K57" s="709"/>
      <c r="L57" s="807"/>
      <c r="M57" s="807"/>
      <c r="N57" s="20"/>
      <c r="O57" s="20"/>
    </row>
    <row r="58" spans="1:15" s="5" customFormat="1" ht="12.75">
      <c r="A58" s="19"/>
      <c r="B58" s="47"/>
      <c r="C58" s="65"/>
      <c r="D58" s="803"/>
      <c r="E58" s="237"/>
      <c r="F58" s="804"/>
      <c r="G58" s="805"/>
      <c r="H58" s="805"/>
      <c r="I58" s="804"/>
      <c r="J58" s="709"/>
      <c r="K58" s="709"/>
      <c r="L58" s="807"/>
      <c r="M58" s="807"/>
      <c r="N58" s="20"/>
      <c r="O58" s="20"/>
    </row>
    <row r="59" spans="1:15" s="5" customFormat="1" ht="12.75">
      <c r="A59" s="19"/>
      <c r="B59" s="806"/>
      <c r="C59" s="65"/>
      <c r="D59" s="803"/>
      <c r="E59" s="237"/>
      <c r="F59" s="804"/>
      <c r="G59" s="805"/>
      <c r="H59" s="805"/>
      <c r="I59" s="804"/>
      <c r="J59" s="709"/>
      <c r="K59" s="709"/>
      <c r="L59" s="807"/>
      <c r="M59" s="807"/>
      <c r="N59" s="20"/>
      <c r="O59" s="20"/>
    </row>
    <row r="60" spans="1:15" s="5" customFormat="1" ht="12.75">
      <c r="A60" s="19"/>
      <c r="B60" s="47"/>
      <c r="C60" s="65"/>
      <c r="D60" s="803"/>
      <c r="E60" s="237"/>
      <c r="F60" s="804"/>
      <c r="G60" s="805"/>
      <c r="H60" s="805"/>
      <c r="I60" s="804"/>
      <c r="J60" s="709"/>
      <c r="K60" s="709"/>
      <c r="L60" s="807"/>
      <c r="M60" s="807"/>
      <c r="N60" s="20"/>
      <c r="O60" s="20"/>
    </row>
    <row r="61" spans="1:15" s="5" customFormat="1" ht="12.75">
      <c r="A61" s="19"/>
      <c r="B61" s="47"/>
      <c r="C61" s="65"/>
      <c r="D61" s="803"/>
      <c r="E61" s="237"/>
      <c r="F61" s="804"/>
      <c r="G61" s="805"/>
      <c r="H61" s="805"/>
      <c r="I61" s="804"/>
      <c r="J61" s="709"/>
      <c r="K61" s="709"/>
      <c r="L61" s="807"/>
      <c r="M61" s="807"/>
      <c r="N61" s="20"/>
      <c r="O61" s="20"/>
    </row>
    <row r="62" spans="1:15" s="5" customFormat="1" ht="12.75">
      <c r="A62" s="19"/>
      <c r="B62" s="47"/>
      <c r="C62" s="65"/>
      <c r="D62" s="803"/>
      <c r="E62" s="237"/>
      <c r="F62" s="804"/>
      <c r="G62" s="805"/>
      <c r="H62" s="805"/>
      <c r="I62" s="804"/>
      <c r="J62" s="709"/>
      <c r="K62" s="709"/>
      <c r="L62" s="807"/>
      <c r="M62" s="807"/>
      <c r="N62" s="20"/>
      <c r="O62" s="20"/>
    </row>
    <row r="63" spans="1:15" s="5" customFormat="1" ht="12.75">
      <c r="A63" s="19"/>
      <c r="B63" s="47"/>
      <c r="C63" s="65"/>
      <c r="D63" s="803"/>
      <c r="E63" s="237"/>
      <c r="F63" s="804"/>
      <c r="G63" s="805"/>
      <c r="H63" s="805"/>
      <c r="I63" s="804"/>
      <c r="J63" s="709"/>
      <c r="K63" s="709"/>
      <c r="L63" s="807"/>
      <c r="M63" s="807"/>
      <c r="N63" s="20"/>
      <c r="O63" s="20"/>
    </row>
    <row r="64" spans="1:15" s="5" customFormat="1" ht="12.75">
      <c r="A64" s="19"/>
      <c r="B64" s="47"/>
      <c r="C64" s="65"/>
      <c r="D64" s="803"/>
      <c r="E64" s="237"/>
      <c r="F64" s="804"/>
      <c r="G64" s="805"/>
      <c r="H64" s="805"/>
      <c r="I64" s="804"/>
      <c r="J64" s="709"/>
      <c r="K64" s="709"/>
      <c r="L64" s="807"/>
      <c r="M64" s="807"/>
      <c r="N64" s="20"/>
      <c r="O64" s="20"/>
    </row>
    <row r="65" spans="1:15" s="5" customFormat="1" ht="12.75">
      <c r="A65" s="19"/>
      <c r="B65" s="47"/>
      <c r="C65" s="65"/>
      <c r="D65" s="803"/>
      <c r="E65" s="237"/>
      <c r="F65" s="804"/>
      <c r="G65" s="805"/>
      <c r="H65" s="805"/>
      <c r="I65" s="804"/>
      <c r="J65" s="709"/>
      <c r="K65" s="709"/>
      <c r="L65" s="807"/>
      <c r="M65" s="807"/>
      <c r="N65" s="20"/>
      <c r="O65" s="20"/>
    </row>
    <row r="66" spans="1:15" s="5" customFormat="1" ht="12.75">
      <c r="A66" s="19"/>
      <c r="B66" s="47"/>
      <c r="C66" s="65"/>
      <c r="D66" s="803"/>
      <c r="E66" s="237"/>
      <c r="F66" s="804"/>
      <c r="G66" s="805"/>
      <c r="H66" s="805"/>
      <c r="I66" s="804"/>
      <c r="J66" s="709"/>
      <c r="K66" s="709"/>
      <c r="L66" s="807"/>
      <c r="M66" s="807"/>
      <c r="N66" s="20"/>
      <c r="O66" s="20"/>
    </row>
    <row r="67" spans="1:15" s="5" customFormat="1" ht="12.75">
      <c r="A67" s="19"/>
      <c r="B67" s="47"/>
      <c r="C67" s="65"/>
      <c r="D67" s="803"/>
      <c r="E67" s="237"/>
      <c r="F67" s="804"/>
      <c r="G67" s="805"/>
      <c r="H67" s="805"/>
      <c r="I67" s="804"/>
      <c r="J67" s="709"/>
      <c r="K67" s="709"/>
      <c r="L67" s="807"/>
      <c r="M67" s="807"/>
      <c r="N67" s="20"/>
      <c r="O67" s="20"/>
    </row>
    <row r="68" spans="1:15" s="5" customFormat="1" ht="12.75">
      <c r="A68" s="19"/>
      <c r="B68" s="47"/>
      <c r="C68" s="65"/>
      <c r="D68" s="803"/>
      <c r="E68" s="237"/>
      <c r="F68" s="804"/>
      <c r="G68" s="805"/>
      <c r="H68" s="805"/>
      <c r="I68" s="804"/>
      <c r="J68" s="709"/>
      <c r="K68" s="709"/>
      <c r="L68" s="807"/>
      <c r="M68" s="807"/>
      <c r="N68" s="20"/>
      <c r="O68" s="20"/>
    </row>
    <row r="69" spans="1:15" s="5" customFormat="1" ht="12.75">
      <c r="A69" s="19"/>
      <c r="B69" s="47"/>
      <c r="C69" s="65"/>
      <c r="D69" s="803"/>
      <c r="E69" s="237"/>
      <c r="F69" s="804"/>
      <c r="G69" s="805"/>
      <c r="H69" s="805"/>
      <c r="I69" s="804"/>
      <c r="J69" s="709"/>
      <c r="K69" s="709"/>
      <c r="L69" s="807"/>
      <c r="M69" s="807"/>
      <c r="N69" s="20"/>
      <c r="O69" s="20"/>
    </row>
    <row r="70" spans="1:15" s="5" customFormat="1" ht="12.75">
      <c r="A70" s="19"/>
      <c r="B70" s="47"/>
      <c r="C70" s="65"/>
      <c r="D70" s="803"/>
      <c r="E70" s="237"/>
      <c r="F70" s="804"/>
      <c r="G70" s="805"/>
      <c r="H70" s="805"/>
      <c r="I70" s="804"/>
      <c r="J70" s="709"/>
      <c r="K70" s="709"/>
      <c r="L70" s="807"/>
      <c r="M70" s="807"/>
      <c r="N70" s="20"/>
      <c r="O70" s="20"/>
    </row>
    <row r="71" spans="1:15" s="5" customFormat="1" ht="12.75">
      <c r="A71" s="19"/>
      <c r="B71" s="47"/>
      <c r="C71" s="65"/>
      <c r="D71" s="803"/>
      <c r="E71" s="237"/>
      <c r="F71" s="804"/>
      <c r="G71" s="805"/>
      <c r="H71" s="805"/>
      <c r="I71" s="804"/>
      <c r="J71" s="709"/>
      <c r="K71" s="709"/>
      <c r="L71" s="807"/>
      <c r="M71" s="807"/>
      <c r="N71" s="184"/>
      <c r="O71" s="184"/>
    </row>
    <row r="72" spans="1:15" s="5" customFormat="1" ht="12.75">
      <c r="A72" s="19"/>
      <c r="B72" s="47"/>
      <c r="C72" s="65"/>
      <c r="D72" s="803"/>
      <c r="E72" s="237"/>
      <c r="F72" s="804"/>
      <c r="G72" s="805"/>
      <c r="H72" s="805"/>
      <c r="I72" s="804"/>
      <c r="J72" s="709"/>
      <c r="K72" s="709"/>
      <c r="L72" s="807"/>
      <c r="M72" s="807"/>
      <c r="N72" s="20"/>
      <c r="O72" s="20"/>
    </row>
    <row r="73" spans="1:15" s="5" customFormat="1" ht="12.75">
      <c r="A73" s="19"/>
      <c r="B73" s="47"/>
      <c r="C73" s="65"/>
      <c r="D73" s="803"/>
      <c r="E73" s="237"/>
      <c r="F73" s="804"/>
      <c r="G73" s="805"/>
      <c r="H73" s="805"/>
      <c r="I73" s="804"/>
      <c r="J73" s="709"/>
      <c r="K73" s="709"/>
      <c r="L73" s="807"/>
      <c r="M73" s="807"/>
      <c r="N73" s="20"/>
      <c r="O73" s="20"/>
    </row>
    <row r="74" spans="1:15" s="5" customFormat="1" ht="12.75">
      <c r="A74" s="19"/>
      <c r="B74" s="47"/>
      <c r="C74" s="65"/>
      <c r="D74" s="803"/>
      <c r="E74" s="237"/>
      <c r="F74" s="804"/>
      <c r="G74" s="805"/>
      <c r="H74" s="805"/>
      <c r="I74" s="804"/>
      <c r="J74" s="709"/>
      <c r="K74" s="709"/>
      <c r="L74" s="807"/>
      <c r="M74" s="807"/>
      <c r="N74" s="20"/>
      <c r="O74" s="20"/>
    </row>
    <row r="75" spans="1:15" s="5" customFormat="1" ht="12.75">
      <c r="A75" s="19"/>
      <c r="B75" s="47"/>
      <c r="C75" s="65"/>
      <c r="D75" s="803"/>
      <c r="E75" s="237"/>
      <c r="F75" s="804"/>
      <c r="G75" s="805"/>
      <c r="H75" s="805"/>
      <c r="I75" s="804"/>
      <c r="J75" s="709"/>
      <c r="K75" s="709"/>
      <c r="L75" s="807"/>
      <c r="M75" s="807"/>
      <c r="N75" s="20"/>
      <c r="O75" s="20"/>
    </row>
    <row r="76" spans="1:15" s="5" customFormat="1" ht="12.75">
      <c r="A76" s="19"/>
      <c r="B76" s="47"/>
      <c r="C76" s="65"/>
      <c r="D76" s="803"/>
      <c r="E76" s="237"/>
      <c r="F76" s="804"/>
      <c r="G76" s="805"/>
      <c r="H76" s="805"/>
      <c r="I76" s="804"/>
      <c r="J76" s="709"/>
      <c r="K76" s="709"/>
      <c r="L76" s="807"/>
      <c r="M76" s="807"/>
      <c r="N76" s="184"/>
      <c r="O76" s="184"/>
    </row>
    <row r="77" spans="1:15" s="5" customFormat="1" ht="12.75">
      <c r="A77" s="19"/>
      <c r="B77" s="47"/>
      <c r="C77" s="65"/>
      <c r="D77" s="803"/>
      <c r="E77" s="237"/>
      <c r="F77" s="804"/>
      <c r="G77" s="805"/>
      <c r="H77" s="805"/>
      <c r="I77" s="804"/>
      <c r="J77" s="709"/>
      <c r="K77" s="709"/>
      <c r="L77" s="807"/>
      <c r="M77" s="807"/>
      <c r="N77" s="184"/>
      <c r="O77" s="184"/>
    </row>
    <row r="78" spans="1:15" s="5" customFormat="1" ht="12.75">
      <c r="A78" s="19"/>
      <c r="B78" s="47"/>
      <c r="C78" s="65"/>
      <c r="D78" s="803"/>
      <c r="E78" s="237"/>
      <c r="F78" s="804"/>
      <c r="G78" s="805"/>
      <c r="H78" s="805"/>
      <c r="I78" s="804"/>
      <c r="J78" s="709"/>
      <c r="K78" s="709"/>
      <c r="L78" s="807"/>
      <c r="M78" s="807"/>
      <c r="N78" s="184"/>
      <c r="O78" s="184"/>
    </row>
    <row r="79" spans="1:15" s="5" customFormat="1" ht="12.75">
      <c r="A79" s="19"/>
      <c r="B79" s="47"/>
      <c r="C79" s="65"/>
      <c r="D79" s="803"/>
      <c r="E79" s="237"/>
      <c r="F79" s="804"/>
      <c r="G79" s="805"/>
      <c r="H79" s="805"/>
      <c r="I79" s="804"/>
      <c r="J79" s="709"/>
      <c r="K79" s="709"/>
      <c r="L79" s="807"/>
      <c r="M79" s="807"/>
      <c r="N79" s="20"/>
      <c r="O79" s="20"/>
    </row>
    <row r="80" spans="1:15" s="5" customFormat="1" ht="12.75">
      <c r="A80" s="19"/>
      <c r="B80" s="47"/>
      <c r="C80" s="65"/>
      <c r="D80" s="803"/>
      <c r="E80" s="237"/>
      <c r="F80" s="804"/>
      <c r="G80" s="805"/>
      <c r="H80" s="805"/>
      <c r="I80" s="804"/>
      <c r="J80" s="709"/>
      <c r="K80" s="709"/>
      <c r="L80" s="807"/>
      <c r="M80" s="807"/>
      <c r="N80" s="20"/>
      <c r="O80" s="20"/>
    </row>
    <row r="81" spans="1:15" s="5" customFormat="1" ht="12.75">
      <c r="A81" s="19"/>
      <c r="B81" s="47"/>
      <c r="C81" s="65"/>
      <c r="D81" s="803"/>
      <c r="E81" s="237"/>
      <c r="F81" s="804"/>
      <c r="G81" s="805"/>
      <c r="H81" s="805"/>
      <c r="I81" s="804"/>
      <c r="J81" s="709"/>
      <c r="K81" s="709"/>
      <c r="L81" s="807"/>
      <c r="M81" s="807"/>
      <c r="N81" s="184"/>
      <c r="O81" s="184"/>
    </row>
    <row r="82" spans="1:15" s="5" customFormat="1" ht="12.75">
      <c r="A82" s="19"/>
      <c r="B82" s="47"/>
      <c r="C82" s="65"/>
      <c r="D82" s="803"/>
      <c r="E82" s="237"/>
      <c r="F82" s="804"/>
      <c r="G82" s="805"/>
      <c r="H82" s="805"/>
      <c r="I82" s="804"/>
      <c r="J82" s="709"/>
      <c r="K82" s="709"/>
      <c r="L82" s="807"/>
      <c r="M82" s="807"/>
      <c r="N82" s="20"/>
      <c r="O82" s="20"/>
    </row>
    <row r="83" spans="1:15" s="5" customFormat="1" ht="12.75">
      <c r="A83" s="19"/>
      <c r="B83" s="47"/>
      <c r="C83" s="65"/>
      <c r="D83" s="803"/>
      <c r="E83" s="237"/>
      <c r="F83" s="804"/>
      <c r="G83" s="805"/>
      <c r="H83" s="805"/>
      <c r="I83" s="804"/>
      <c r="J83" s="709"/>
      <c r="K83" s="709"/>
      <c r="L83" s="807"/>
      <c r="M83" s="807"/>
      <c r="N83" s="20"/>
      <c r="O83" s="20"/>
    </row>
    <row r="84" spans="1:15" s="5" customFormat="1" ht="12.75">
      <c r="A84" s="19"/>
      <c r="B84" s="47"/>
      <c r="C84" s="65"/>
      <c r="D84" s="803"/>
      <c r="E84" s="237"/>
      <c r="F84" s="804"/>
      <c r="G84" s="805"/>
      <c r="H84" s="805"/>
      <c r="I84" s="804"/>
      <c r="J84" s="709"/>
      <c r="K84" s="709"/>
      <c r="L84" s="807"/>
      <c r="M84" s="807"/>
      <c r="N84" s="20"/>
      <c r="O84" s="20"/>
    </row>
    <row r="85" spans="1:15" s="5" customFormat="1" ht="12.75">
      <c r="A85" s="19"/>
      <c r="B85" s="47"/>
      <c r="C85" s="65"/>
      <c r="D85" s="803"/>
      <c r="E85" s="237"/>
      <c r="F85" s="804"/>
      <c r="G85" s="805"/>
      <c r="H85" s="805"/>
      <c r="I85" s="804"/>
      <c r="J85" s="709"/>
      <c r="K85" s="709"/>
      <c r="L85" s="807"/>
      <c r="M85" s="807"/>
      <c r="N85" s="20"/>
      <c r="O85" s="20"/>
    </row>
    <row r="86" spans="1:15" s="5" customFormat="1" ht="12.75">
      <c r="A86" s="19"/>
      <c r="B86" s="47"/>
      <c r="C86" s="65"/>
      <c r="D86" s="803"/>
      <c r="E86" s="237"/>
      <c r="F86" s="804"/>
      <c r="G86" s="805"/>
      <c r="H86" s="805"/>
      <c r="I86" s="804"/>
      <c r="J86" s="709"/>
      <c r="K86" s="709"/>
      <c r="L86" s="807"/>
      <c r="M86" s="807"/>
      <c r="N86" s="20"/>
      <c r="O86" s="20"/>
    </row>
    <row r="87" spans="1:15" s="5" customFormat="1" ht="12.75">
      <c r="A87" s="19"/>
      <c r="B87" s="47"/>
      <c r="C87" s="65"/>
      <c r="D87" s="803"/>
      <c r="E87" s="237"/>
      <c r="F87" s="804"/>
      <c r="G87" s="805"/>
      <c r="H87" s="805"/>
      <c r="I87" s="804"/>
      <c r="J87" s="709"/>
      <c r="K87" s="709"/>
      <c r="L87" s="807"/>
      <c r="M87" s="807"/>
      <c r="N87" s="20"/>
      <c r="O87" s="20"/>
    </row>
    <row r="88" spans="1:15" s="5" customFormat="1" ht="12.75">
      <c r="A88" s="19"/>
      <c r="B88" s="47"/>
      <c r="C88" s="65"/>
      <c r="D88" s="803"/>
      <c r="E88" s="237"/>
      <c r="F88" s="804"/>
      <c r="G88" s="805"/>
      <c r="H88" s="805"/>
      <c r="I88" s="804"/>
      <c r="J88" s="709"/>
      <c r="K88" s="709"/>
      <c r="L88" s="807"/>
      <c r="M88" s="807"/>
      <c r="N88" s="20"/>
      <c r="O88" s="20"/>
    </row>
    <row r="89" spans="1:15" s="5" customFormat="1" ht="12.75">
      <c r="A89" s="19"/>
      <c r="B89" s="47"/>
      <c r="C89" s="65"/>
      <c r="D89" s="803"/>
      <c r="E89" s="237"/>
      <c r="F89" s="804"/>
      <c r="G89" s="805"/>
      <c r="H89" s="805"/>
      <c r="I89" s="804"/>
      <c r="J89" s="709"/>
      <c r="K89" s="709"/>
      <c r="L89" s="807"/>
      <c r="M89" s="807"/>
      <c r="N89" s="20"/>
      <c r="O89" s="20"/>
    </row>
    <row r="90" spans="1:15" s="5" customFormat="1" ht="12.75">
      <c r="A90" s="19"/>
      <c r="B90" s="47"/>
      <c r="C90" s="65"/>
      <c r="D90" s="803"/>
      <c r="E90" s="237"/>
      <c r="F90" s="804"/>
      <c r="G90" s="805"/>
      <c r="H90" s="805"/>
      <c r="I90" s="804"/>
      <c r="J90" s="709"/>
      <c r="K90" s="709"/>
      <c r="L90" s="807"/>
      <c r="M90" s="807"/>
      <c r="N90" s="20"/>
      <c r="O90" s="20"/>
    </row>
    <row r="91" spans="1:15" s="5" customFormat="1" ht="12.75">
      <c r="A91" s="19"/>
      <c r="B91" s="47"/>
      <c r="C91" s="65"/>
      <c r="D91" s="803"/>
      <c r="E91" s="237"/>
      <c r="F91" s="804"/>
      <c r="G91" s="805"/>
      <c r="H91" s="805"/>
      <c r="I91" s="804"/>
      <c r="J91" s="709"/>
      <c r="K91" s="709"/>
      <c r="L91" s="807"/>
      <c r="M91" s="807"/>
      <c r="N91" s="20"/>
      <c r="O91" s="20"/>
    </row>
    <row r="92" spans="1:15" s="5" customFormat="1" ht="12.75">
      <c r="A92" s="19"/>
      <c r="B92" s="47"/>
      <c r="C92" s="65"/>
      <c r="D92" s="803"/>
      <c r="E92" s="237"/>
      <c r="F92" s="804"/>
      <c r="G92" s="805"/>
      <c r="H92" s="805"/>
      <c r="I92" s="804"/>
      <c r="J92" s="709"/>
      <c r="K92" s="709"/>
      <c r="L92" s="807"/>
      <c r="M92" s="807"/>
      <c r="N92" s="20"/>
      <c r="O92" s="20"/>
    </row>
    <row r="93" spans="1:15" s="5" customFormat="1" ht="12.75">
      <c r="A93" s="19"/>
      <c r="B93" s="47"/>
      <c r="C93" s="65"/>
      <c r="D93" s="803"/>
      <c r="E93" s="237"/>
      <c r="F93" s="804"/>
      <c r="G93" s="805"/>
      <c r="H93" s="805"/>
      <c r="I93" s="804"/>
      <c r="J93" s="709"/>
      <c r="K93" s="709"/>
      <c r="L93" s="807"/>
      <c r="M93" s="807"/>
      <c r="N93" s="20"/>
      <c r="O93" s="20"/>
    </row>
    <row r="94" spans="1:15" s="5" customFormat="1" ht="12.75">
      <c r="A94" s="19"/>
      <c r="B94" s="47"/>
      <c r="C94" s="65"/>
      <c r="D94" s="803"/>
      <c r="E94" s="237"/>
      <c r="F94" s="804"/>
      <c r="G94" s="805"/>
      <c r="H94" s="805"/>
      <c r="I94" s="804"/>
      <c r="J94" s="709"/>
      <c r="K94" s="709"/>
      <c r="L94" s="807"/>
      <c r="M94" s="807"/>
      <c r="N94" s="20"/>
      <c r="O94" s="20"/>
    </row>
    <row r="95" spans="1:15" s="5" customFormat="1" ht="12.75">
      <c r="A95" s="19"/>
      <c r="B95" s="47"/>
      <c r="C95" s="65"/>
      <c r="D95" s="803"/>
      <c r="E95" s="237"/>
      <c r="F95" s="804"/>
      <c r="G95" s="805"/>
      <c r="H95" s="805"/>
      <c r="I95" s="804"/>
      <c r="J95" s="709"/>
      <c r="K95" s="709"/>
      <c r="L95" s="807"/>
      <c r="M95" s="807"/>
      <c r="N95" s="20"/>
      <c r="O95" s="20"/>
    </row>
    <row r="96" spans="1:15" s="5" customFormat="1" ht="12.75">
      <c r="A96" s="19"/>
      <c r="B96" s="47"/>
      <c r="C96" s="65"/>
      <c r="D96" s="803"/>
      <c r="E96" s="237"/>
      <c r="F96" s="804"/>
      <c r="G96" s="805"/>
      <c r="H96" s="805"/>
      <c r="I96" s="804"/>
      <c r="J96" s="709"/>
      <c r="K96" s="709"/>
      <c r="L96" s="807"/>
      <c r="M96" s="807"/>
      <c r="N96" s="20"/>
      <c r="O96" s="20"/>
    </row>
    <row r="97" spans="1:15" s="5" customFormat="1" ht="12.75">
      <c r="A97" s="19"/>
      <c r="B97" s="47"/>
      <c r="C97" s="65"/>
      <c r="D97" s="803"/>
      <c r="E97" s="237"/>
      <c r="F97" s="804"/>
      <c r="G97" s="805"/>
      <c r="H97" s="805"/>
      <c r="I97" s="804"/>
      <c r="J97" s="709"/>
      <c r="K97" s="709"/>
      <c r="L97" s="807"/>
      <c r="M97" s="807"/>
      <c r="N97" s="20"/>
      <c r="O97" s="20"/>
    </row>
    <row r="98" spans="1:15" s="5" customFormat="1" ht="12.75">
      <c r="A98" s="19"/>
      <c r="B98" s="47"/>
      <c r="C98" s="65"/>
      <c r="D98" s="803"/>
      <c r="E98" s="237"/>
      <c r="F98" s="804"/>
      <c r="G98" s="805"/>
      <c r="H98" s="805"/>
      <c r="I98" s="804"/>
      <c r="J98" s="709"/>
      <c r="K98" s="709"/>
      <c r="L98" s="807"/>
      <c r="M98" s="807"/>
      <c r="N98" s="20"/>
      <c r="O98" s="20"/>
    </row>
    <row r="99" spans="1:15" s="5" customFormat="1" ht="12.75">
      <c r="A99" s="19"/>
      <c r="B99" s="47"/>
      <c r="C99" s="65"/>
      <c r="D99" s="803"/>
      <c r="E99" s="237"/>
      <c r="F99" s="804"/>
      <c r="G99" s="805"/>
      <c r="H99" s="805"/>
      <c r="I99" s="804"/>
      <c r="J99" s="709"/>
      <c r="K99" s="709"/>
      <c r="L99" s="807"/>
      <c r="M99" s="807"/>
      <c r="N99" s="20"/>
      <c r="O99" s="20"/>
    </row>
    <row r="100" spans="1:15" s="5" customFormat="1" ht="12.75">
      <c r="A100" s="19"/>
      <c r="B100" s="47"/>
      <c r="C100" s="65"/>
      <c r="D100" s="803"/>
      <c r="E100" s="237"/>
      <c r="F100" s="804"/>
      <c r="G100" s="805"/>
      <c r="H100" s="805"/>
      <c r="I100" s="804"/>
      <c r="J100" s="709"/>
      <c r="K100" s="709"/>
      <c r="L100" s="807"/>
      <c r="M100" s="807"/>
      <c r="N100" s="20"/>
      <c r="O100" s="20"/>
    </row>
    <row r="101" spans="1:15" s="5" customFormat="1" ht="12.75">
      <c r="A101" s="19"/>
      <c r="B101" s="47"/>
      <c r="C101" s="65"/>
      <c r="D101" s="803"/>
      <c r="E101" s="237"/>
      <c r="F101" s="804"/>
      <c r="G101" s="805"/>
      <c r="H101" s="805"/>
      <c r="I101" s="804"/>
      <c r="J101" s="709"/>
      <c r="K101" s="709"/>
      <c r="L101" s="807"/>
      <c r="M101" s="807"/>
      <c r="N101" s="20"/>
      <c r="O101" s="20"/>
    </row>
    <row r="102" spans="1:15" s="5" customFormat="1" ht="12.75">
      <c r="A102" s="19"/>
      <c r="B102" s="47"/>
      <c r="C102" s="65"/>
      <c r="D102" s="803"/>
      <c r="E102" s="237"/>
      <c r="F102" s="804"/>
      <c r="G102" s="805"/>
      <c r="H102" s="805"/>
      <c r="I102" s="804"/>
      <c r="J102" s="709"/>
      <c r="K102" s="709"/>
      <c r="L102" s="807"/>
      <c r="M102" s="807"/>
      <c r="N102" s="20"/>
      <c r="O102" s="20"/>
    </row>
    <row r="103" spans="1:15" s="5" customFormat="1" ht="12.75">
      <c r="A103" s="19"/>
      <c r="B103" s="47"/>
      <c r="C103" s="65"/>
      <c r="D103" s="803"/>
      <c r="E103" s="237"/>
      <c r="F103" s="804"/>
      <c r="G103" s="805"/>
      <c r="H103" s="805"/>
      <c r="I103" s="804"/>
      <c r="J103" s="709"/>
      <c r="K103" s="709"/>
      <c r="L103" s="807"/>
      <c r="M103" s="807"/>
      <c r="N103" s="20"/>
      <c r="O103" s="20"/>
    </row>
    <row r="104" spans="1:15" s="5" customFormat="1" ht="12.75">
      <c r="A104" s="19"/>
      <c r="B104" s="47"/>
      <c r="C104" s="65"/>
      <c r="D104" s="803"/>
      <c r="E104" s="237"/>
      <c r="F104" s="804"/>
      <c r="G104" s="805"/>
      <c r="H104" s="805"/>
      <c r="I104" s="804"/>
      <c r="J104" s="709"/>
      <c r="K104" s="709"/>
      <c r="L104" s="807"/>
      <c r="M104" s="807"/>
      <c r="N104" s="20"/>
      <c r="O104" s="20"/>
    </row>
    <row r="105" spans="1:15" s="5" customFormat="1" ht="12.75">
      <c r="A105" s="19"/>
      <c r="B105" s="47"/>
      <c r="C105" s="65"/>
      <c r="D105" s="803"/>
      <c r="E105" s="237"/>
      <c r="F105" s="804"/>
      <c r="G105" s="805"/>
      <c r="H105" s="805"/>
      <c r="I105" s="804"/>
      <c r="J105" s="709"/>
      <c r="K105" s="709"/>
      <c r="L105" s="807"/>
      <c r="M105" s="807"/>
      <c r="N105" s="20"/>
      <c r="O105" s="20"/>
    </row>
    <row r="106" spans="1:15" s="5" customFormat="1" ht="12.75">
      <c r="A106" s="19"/>
      <c r="B106" s="47"/>
      <c r="C106" s="65"/>
      <c r="D106" s="803"/>
      <c r="E106" s="237"/>
      <c r="F106" s="804"/>
      <c r="G106" s="805"/>
      <c r="H106" s="805"/>
      <c r="I106" s="804"/>
      <c r="J106" s="709"/>
      <c r="K106" s="709"/>
      <c r="L106" s="807"/>
      <c r="M106" s="807"/>
      <c r="N106" s="20"/>
      <c r="O106" s="20"/>
    </row>
    <row r="107" spans="1:15" s="5" customFormat="1" ht="12.75">
      <c r="A107" s="19"/>
      <c r="B107" s="47"/>
      <c r="C107" s="65"/>
      <c r="D107" s="803"/>
      <c r="E107" s="237"/>
      <c r="F107" s="804"/>
      <c r="G107" s="805"/>
      <c r="H107" s="805"/>
      <c r="I107" s="804"/>
      <c r="J107" s="709"/>
      <c r="K107" s="709"/>
      <c r="L107" s="807"/>
      <c r="M107" s="807"/>
      <c r="N107" s="20"/>
      <c r="O107" s="20"/>
    </row>
    <row r="108" spans="1:15" s="5" customFormat="1" ht="12.75">
      <c r="A108" s="19"/>
      <c r="B108" s="47"/>
      <c r="C108" s="65"/>
      <c r="D108" s="803"/>
      <c r="E108" s="237"/>
      <c r="F108" s="804"/>
      <c r="G108" s="805"/>
      <c r="H108" s="805"/>
      <c r="I108" s="804"/>
      <c r="J108" s="709"/>
      <c r="K108" s="709"/>
      <c r="L108" s="807"/>
      <c r="M108" s="807"/>
      <c r="N108" s="20"/>
      <c r="O108" s="20"/>
    </row>
    <row r="109" spans="1:15" s="5" customFormat="1" ht="12.75">
      <c r="A109" s="19"/>
      <c r="B109" s="47"/>
      <c r="C109" s="65"/>
      <c r="D109" s="803"/>
      <c r="E109" s="237"/>
      <c r="F109" s="804"/>
      <c r="G109" s="805"/>
      <c r="H109" s="805"/>
      <c r="I109" s="804"/>
      <c r="J109" s="709"/>
      <c r="K109" s="709"/>
      <c r="L109" s="807"/>
      <c r="M109" s="807"/>
      <c r="N109" s="20"/>
      <c r="O109" s="20"/>
    </row>
    <row r="110" spans="1:15" s="5" customFormat="1" ht="12.75">
      <c r="A110" s="19"/>
      <c r="B110" s="47"/>
      <c r="C110" s="65"/>
      <c r="D110" s="803"/>
      <c r="E110" s="237"/>
      <c r="F110" s="804"/>
      <c r="G110" s="805"/>
      <c r="H110" s="805"/>
      <c r="I110" s="804"/>
      <c r="J110" s="709"/>
      <c r="K110" s="709"/>
      <c r="L110" s="807"/>
      <c r="M110" s="807"/>
      <c r="N110" s="20"/>
      <c r="O110" s="20"/>
    </row>
    <row r="111" spans="1:15" s="5" customFormat="1" ht="12.75">
      <c r="A111" s="19"/>
      <c r="B111" s="47"/>
      <c r="C111" s="65"/>
      <c r="D111" s="803"/>
      <c r="E111" s="237"/>
      <c r="F111" s="804"/>
      <c r="G111" s="805"/>
      <c r="H111" s="805"/>
      <c r="I111" s="804"/>
      <c r="J111" s="709"/>
      <c r="K111" s="709"/>
      <c r="L111" s="807"/>
      <c r="M111" s="807"/>
      <c r="N111" s="20"/>
      <c r="O111" s="20"/>
    </row>
    <row r="112" spans="1:15" s="5" customFormat="1" ht="12.75">
      <c r="A112" s="19"/>
      <c r="B112" s="47"/>
      <c r="C112" s="65"/>
      <c r="D112" s="803"/>
      <c r="E112" s="237"/>
      <c r="F112" s="804"/>
      <c r="G112" s="805"/>
      <c r="H112" s="805"/>
      <c r="I112" s="804"/>
      <c r="J112" s="709"/>
      <c r="K112" s="709"/>
      <c r="L112" s="807"/>
      <c r="M112" s="807"/>
      <c r="N112" s="20"/>
      <c r="O112" s="20"/>
    </row>
    <row r="113" spans="1:15" s="5" customFormat="1" ht="12.75">
      <c r="A113" s="19"/>
      <c r="B113" s="47"/>
      <c r="C113" s="65"/>
      <c r="D113" s="803"/>
      <c r="E113" s="237"/>
      <c r="F113" s="804"/>
      <c r="G113" s="805"/>
      <c r="H113" s="805"/>
      <c r="I113" s="804"/>
      <c r="J113" s="709"/>
      <c r="K113" s="709"/>
      <c r="L113" s="807"/>
      <c r="M113" s="807"/>
      <c r="N113" s="20"/>
      <c r="O113" s="20"/>
    </row>
    <row r="114" spans="1:15" s="5" customFormat="1" ht="12.75">
      <c r="A114" s="19"/>
      <c r="B114" s="47"/>
      <c r="C114" s="65"/>
      <c r="D114" s="803"/>
      <c r="E114" s="237"/>
      <c r="F114" s="804"/>
      <c r="G114" s="805"/>
      <c r="H114" s="805"/>
      <c r="I114" s="804"/>
      <c r="J114" s="709"/>
      <c r="K114" s="709"/>
      <c r="L114" s="807"/>
      <c r="M114" s="807"/>
      <c r="N114" s="20"/>
      <c r="O114" s="20"/>
    </row>
    <row r="115" spans="1:15" s="5" customFormat="1" ht="12.75">
      <c r="A115" s="19"/>
      <c r="B115" s="47"/>
      <c r="C115" s="65"/>
      <c r="D115" s="803"/>
      <c r="E115" s="237"/>
      <c r="F115" s="804"/>
      <c r="G115" s="805"/>
      <c r="H115" s="805"/>
      <c r="I115" s="804"/>
      <c r="J115" s="709"/>
      <c r="K115" s="709"/>
      <c r="L115" s="807"/>
      <c r="M115" s="807"/>
      <c r="N115" s="20"/>
      <c r="O115" s="20"/>
    </row>
    <row r="116" spans="1:15" s="5" customFormat="1" ht="12.75">
      <c r="A116" s="19"/>
      <c r="B116" s="47"/>
      <c r="C116" s="65"/>
      <c r="D116" s="803"/>
      <c r="E116" s="237"/>
      <c r="F116" s="804"/>
      <c r="G116" s="805"/>
      <c r="H116" s="805"/>
      <c r="I116" s="804"/>
      <c r="J116" s="709"/>
      <c r="K116" s="709"/>
      <c r="L116" s="807"/>
      <c r="M116" s="807"/>
      <c r="N116" s="20"/>
      <c r="O116" s="20"/>
    </row>
    <row r="117" spans="1:15" s="5" customFormat="1" ht="12.75">
      <c r="A117" s="19"/>
      <c r="B117" s="47"/>
      <c r="C117" s="65"/>
      <c r="D117" s="803"/>
      <c r="E117" s="237"/>
      <c r="F117" s="804"/>
      <c r="G117" s="805"/>
      <c r="H117" s="805"/>
      <c r="I117" s="804"/>
      <c r="J117" s="709"/>
      <c r="K117" s="709"/>
      <c r="L117" s="807"/>
      <c r="M117" s="807"/>
      <c r="N117" s="20"/>
      <c r="O117" s="20"/>
    </row>
    <row r="118" spans="1:15" s="5" customFormat="1" ht="12.75">
      <c r="A118" s="19"/>
      <c r="B118" s="47"/>
      <c r="C118" s="65"/>
      <c r="D118" s="803"/>
      <c r="E118" s="237"/>
      <c r="F118" s="804"/>
      <c r="G118" s="805"/>
      <c r="H118" s="805"/>
      <c r="I118" s="804"/>
      <c r="J118" s="709"/>
      <c r="K118" s="709"/>
      <c r="L118" s="807"/>
      <c r="M118" s="807"/>
      <c r="N118" s="20"/>
      <c r="O118" s="20"/>
    </row>
    <row r="119" spans="1:15" s="5" customFormat="1" ht="12.75">
      <c r="A119" s="19"/>
      <c r="B119" s="47"/>
      <c r="C119" s="65"/>
      <c r="D119" s="803"/>
      <c r="E119" s="237"/>
      <c r="F119" s="804"/>
      <c r="G119" s="805"/>
      <c r="H119" s="805"/>
      <c r="I119" s="804"/>
      <c r="J119" s="709"/>
      <c r="K119" s="709"/>
      <c r="L119" s="807"/>
      <c r="M119" s="807"/>
      <c r="N119" s="20"/>
      <c r="O119" s="20"/>
    </row>
    <row r="120" spans="1:15" s="5" customFormat="1" ht="12.75">
      <c r="A120" s="19"/>
      <c r="B120" s="47"/>
      <c r="C120" s="65"/>
      <c r="D120" s="803"/>
      <c r="E120" s="237"/>
      <c r="F120" s="804"/>
      <c r="G120" s="805"/>
      <c r="H120" s="805"/>
      <c r="I120" s="804"/>
      <c r="J120" s="709"/>
      <c r="K120" s="709"/>
      <c r="L120" s="807"/>
      <c r="M120" s="807"/>
      <c r="N120" s="20"/>
      <c r="O120" s="20"/>
    </row>
    <row r="121" spans="1:15" s="5" customFormat="1" ht="12.75">
      <c r="A121" s="19"/>
      <c r="B121" s="47"/>
      <c r="C121" s="65"/>
      <c r="D121" s="803"/>
      <c r="E121" s="237"/>
      <c r="F121" s="804"/>
      <c r="G121" s="805"/>
      <c r="H121" s="805"/>
      <c r="I121" s="804"/>
      <c r="J121" s="709"/>
      <c r="K121" s="709"/>
      <c r="L121" s="807"/>
      <c r="M121" s="807"/>
      <c r="N121" s="20"/>
      <c r="O121" s="20"/>
    </row>
    <row r="122" spans="1:15" s="5" customFormat="1" ht="12.75">
      <c r="A122" s="19"/>
      <c r="B122" s="806"/>
      <c r="C122" s="65"/>
      <c r="D122" s="803"/>
      <c r="E122" s="237"/>
      <c r="F122" s="804"/>
      <c r="G122" s="805"/>
      <c r="H122" s="805"/>
      <c r="I122" s="804"/>
      <c r="J122" s="709"/>
      <c r="K122" s="709"/>
      <c r="L122" s="807"/>
      <c r="M122" s="807"/>
      <c r="N122" s="20"/>
      <c r="O122" s="20"/>
    </row>
    <row r="123" spans="1:15" s="5" customFormat="1" ht="12.75">
      <c r="A123" s="19"/>
      <c r="B123" s="47"/>
      <c r="C123" s="65"/>
      <c r="D123" s="803"/>
      <c r="E123" s="237"/>
      <c r="F123" s="804"/>
      <c r="G123" s="805"/>
      <c r="H123" s="805"/>
      <c r="I123" s="804"/>
      <c r="J123" s="709"/>
      <c r="K123" s="709"/>
      <c r="L123" s="807"/>
      <c r="M123" s="807"/>
      <c r="N123" s="20"/>
      <c r="O123" s="20"/>
    </row>
    <row r="124" spans="1:15" s="5" customFormat="1" ht="12.75">
      <c r="A124" s="19"/>
      <c r="B124" s="47"/>
      <c r="C124" s="65"/>
      <c r="D124" s="803"/>
      <c r="E124" s="237"/>
      <c r="F124" s="804"/>
      <c r="G124" s="805"/>
      <c r="H124" s="805"/>
      <c r="I124" s="804"/>
      <c r="J124" s="709"/>
      <c r="K124" s="709"/>
      <c r="L124" s="807"/>
      <c r="M124" s="807"/>
      <c r="N124" s="20"/>
      <c r="O124" s="20"/>
    </row>
    <row r="125" spans="1:15" s="5" customFormat="1" ht="12.75">
      <c r="A125" s="19"/>
      <c r="B125" s="47"/>
      <c r="C125" s="65"/>
      <c r="D125" s="803"/>
      <c r="E125" s="237"/>
      <c r="F125" s="804"/>
      <c r="G125" s="805"/>
      <c r="H125" s="805"/>
      <c r="I125" s="804"/>
      <c r="J125" s="709"/>
      <c r="K125" s="709"/>
      <c r="L125" s="807"/>
      <c r="M125" s="807"/>
      <c r="N125" s="20"/>
      <c r="O125" s="20"/>
    </row>
    <row r="126" spans="1:15" s="5" customFormat="1" ht="12.75">
      <c r="A126" s="19"/>
      <c r="B126" s="47"/>
      <c r="C126" s="65"/>
      <c r="D126" s="803"/>
      <c r="E126" s="237"/>
      <c r="F126" s="804"/>
      <c r="G126" s="805"/>
      <c r="H126" s="805"/>
      <c r="I126" s="804"/>
      <c r="J126" s="709"/>
      <c r="K126" s="709"/>
      <c r="L126" s="807"/>
      <c r="M126" s="807"/>
      <c r="N126" s="20"/>
      <c r="O126" s="20"/>
    </row>
    <row r="127" spans="1:15" s="5" customFormat="1" ht="12.75">
      <c r="A127" s="19"/>
      <c r="B127" s="47"/>
      <c r="C127" s="65"/>
      <c r="D127" s="803"/>
      <c r="E127" s="237"/>
      <c r="F127" s="804"/>
      <c r="G127" s="805"/>
      <c r="H127" s="805"/>
      <c r="I127" s="804"/>
      <c r="J127" s="709"/>
      <c r="K127" s="709"/>
      <c r="L127" s="807"/>
      <c r="M127" s="807"/>
      <c r="N127" s="20"/>
      <c r="O127" s="20"/>
    </row>
    <row r="128" spans="1:15" s="5" customFormat="1" ht="12.75">
      <c r="A128" s="19"/>
      <c r="B128" s="47"/>
      <c r="C128" s="65"/>
      <c r="D128" s="803"/>
      <c r="E128" s="237"/>
      <c r="F128" s="804"/>
      <c r="G128" s="805"/>
      <c r="H128" s="805"/>
      <c r="I128" s="804"/>
      <c r="J128" s="709"/>
      <c r="K128" s="709"/>
      <c r="L128" s="807"/>
      <c r="M128" s="807"/>
      <c r="N128" s="20"/>
      <c r="O128" s="20"/>
    </row>
    <row r="129" spans="1:15" s="5" customFormat="1" ht="12.75">
      <c r="A129" s="19"/>
      <c r="B129" s="47"/>
      <c r="C129" s="65"/>
      <c r="D129" s="803"/>
      <c r="E129" s="237"/>
      <c r="F129" s="804"/>
      <c r="G129" s="805"/>
      <c r="H129" s="805"/>
      <c r="I129" s="804"/>
      <c r="J129" s="709"/>
      <c r="K129" s="709"/>
      <c r="L129" s="807"/>
      <c r="M129" s="807"/>
      <c r="N129" s="20"/>
      <c r="O129" s="20"/>
    </row>
    <row r="130" spans="1:15" s="5" customFormat="1" ht="12.75">
      <c r="A130" s="19"/>
      <c r="B130" s="47"/>
      <c r="C130" s="65"/>
      <c r="D130" s="803"/>
      <c r="E130" s="237"/>
      <c r="F130" s="804"/>
      <c r="G130" s="805"/>
      <c r="H130" s="805"/>
      <c r="I130" s="804"/>
      <c r="J130" s="709"/>
      <c r="K130" s="709"/>
      <c r="L130" s="807"/>
      <c r="M130" s="807"/>
      <c r="N130" s="20"/>
      <c r="O130" s="20"/>
    </row>
    <row r="131" spans="1:15" s="5" customFormat="1" ht="12.75">
      <c r="A131" s="19"/>
      <c r="B131" s="47"/>
      <c r="C131" s="65"/>
      <c r="D131" s="803"/>
      <c r="E131" s="237"/>
      <c r="F131" s="804"/>
      <c r="G131" s="805"/>
      <c r="H131" s="805"/>
      <c r="I131" s="804"/>
      <c r="J131" s="709"/>
      <c r="K131" s="709"/>
      <c r="L131" s="807"/>
      <c r="M131" s="807"/>
      <c r="N131" s="20"/>
      <c r="O131" s="20"/>
    </row>
    <row r="132" spans="1:15" s="5" customFormat="1" ht="12.75">
      <c r="A132" s="19"/>
      <c r="B132" s="47"/>
      <c r="C132" s="65"/>
      <c r="D132" s="803"/>
      <c r="E132" s="237"/>
      <c r="F132" s="804"/>
      <c r="G132" s="805"/>
      <c r="H132" s="805"/>
      <c r="I132" s="804"/>
      <c r="J132" s="709"/>
      <c r="K132" s="709"/>
      <c r="L132" s="807"/>
      <c r="M132" s="807"/>
      <c r="N132" s="20"/>
      <c r="O132" s="20"/>
    </row>
    <row r="133" spans="1:15" s="5" customFormat="1" ht="12.75">
      <c r="A133" s="19"/>
      <c r="B133" s="47"/>
      <c r="C133" s="65"/>
      <c r="D133" s="803"/>
      <c r="E133" s="237"/>
      <c r="F133" s="804"/>
      <c r="G133" s="805"/>
      <c r="H133" s="805"/>
      <c r="I133" s="804"/>
      <c r="J133" s="709"/>
      <c r="K133" s="709"/>
      <c r="L133" s="807"/>
      <c r="M133" s="807"/>
      <c r="N133" s="20"/>
      <c r="O133" s="20"/>
    </row>
    <row r="134" spans="1:15" s="5" customFormat="1" ht="12.75">
      <c r="A134" s="19"/>
      <c r="B134" s="47"/>
      <c r="C134" s="65"/>
      <c r="D134" s="803"/>
      <c r="E134" s="237"/>
      <c r="F134" s="804"/>
      <c r="G134" s="805"/>
      <c r="H134" s="805"/>
      <c r="I134" s="804"/>
      <c r="J134" s="709"/>
      <c r="K134" s="709"/>
      <c r="L134" s="807"/>
      <c r="M134" s="807"/>
      <c r="N134" s="20"/>
      <c r="O134" s="20"/>
    </row>
    <row r="135" spans="1:15" s="5" customFormat="1" ht="12.75">
      <c r="A135" s="19"/>
      <c r="B135" s="47"/>
      <c r="C135" s="65"/>
      <c r="D135" s="803"/>
      <c r="E135" s="237"/>
      <c r="F135" s="804"/>
      <c r="G135" s="805"/>
      <c r="H135" s="805"/>
      <c r="I135" s="804"/>
      <c r="J135" s="709"/>
      <c r="K135" s="709"/>
      <c r="L135" s="807"/>
      <c r="M135" s="807"/>
      <c r="N135" s="20"/>
      <c r="O135" s="20"/>
    </row>
    <row r="136" spans="1:15" s="5" customFormat="1" ht="12.75">
      <c r="A136" s="19"/>
      <c r="B136" s="47"/>
      <c r="C136" s="65"/>
      <c r="D136" s="803"/>
      <c r="E136" s="237"/>
      <c r="F136" s="804"/>
      <c r="G136" s="805"/>
      <c r="H136" s="805"/>
      <c r="I136" s="804"/>
      <c r="J136" s="709"/>
      <c r="K136" s="709"/>
      <c r="L136" s="807"/>
      <c r="M136" s="807"/>
      <c r="N136" s="20"/>
      <c r="O136" s="20"/>
    </row>
    <row r="137" spans="1:15" s="5" customFormat="1" ht="12.75">
      <c r="A137" s="19"/>
      <c r="B137" s="47"/>
      <c r="C137" s="65"/>
      <c r="D137" s="803"/>
      <c r="E137" s="237"/>
      <c r="F137" s="804"/>
      <c r="G137" s="805"/>
      <c r="H137" s="805"/>
      <c r="I137" s="804"/>
      <c r="J137" s="709"/>
      <c r="K137" s="709"/>
      <c r="L137" s="807"/>
      <c r="M137" s="807"/>
      <c r="N137" s="20"/>
      <c r="O137" s="20"/>
    </row>
    <row r="138" spans="1:15" s="5" customFormat="1" ht="12.75">
      <c r="A138" s="19"/>
      <c r="B138" s="47"/>
      <c r="C138" s="65"/>
      <c r="D138" s="803"/>
      <c r="E138" s="237"/>
      <c r="F138" s="804"/>
      <c r="G138" s="805"/>
      <c r="H138" s="805"/>
      <c r="I138" s="804"/>
      <c r="J138" s="709"/>
      <c r="K138" s="709"/>
      <c r="L138" s="807"/>
      <c r="M138" s="807"/>
      <c r="N138" s="20"/>
      <c r="O138" s="20"/>
    </row>
    <row r="139" spans="1:15" s="5" customFormat="1" ht="12.75">
      <c r="A139" s="19"/>
      <c r="B139" s="47"/>
      <c r="C139" s="65"/>
      <c r="D139" s="803"/>
      <c r="E139" s="237"/>
      <c r="F139" s="804"/>
      <c r="G139" s="805"/>
      <c r="H139" s="805"/>
      <c r="I139" s="804"/>
      <c r="J139" s="709"/>
      <c r="K139" s="709"/>
      <c r="L139" s="807"/>
      <c r="M139" s="807"/>
      <c r="N139" s="20"/>
      <c r="O139" s="20"/>
    </row>
    <row r="140" spans="1:15" s="5" customFormat="1" ht="12.75">
      <c r="A140" s="19"/>
      <c r="B140" s="47"/>
      <c r="C140" s="65"/>
      <c r="D140" s="803"/>
      <c r="E140" s="237"/>
      <c r="F140" s="804"/>
      <c r="G140" s="805"/>
      <c r="H140" s="805"/>
      <c r="I140" s="804"/>
      <c r="J140" s="709"/>
      <c r="K140" s="709"/>
      <c r="L140" s="807"/>
      <c r="M140" s="807"/>
      <c r="N140" s="20"/>
      <c r="O140" s="20"/>
    </row>
    <row r="141" spans="1:15" s="5" customFormat="1" ht="12.75">
      <c r="A141" s="19"/>
      <c r="B141" s="47"/>
      <c r="C141" s="65"/>
      <c r="D141" s="803"/>
      <c r="E141" s="237"/>
      <c r="F141" s="804"/>
      <c r="G141" s="805"/>
      <c r="H141" s="805"/>
      <c r="I141" s="804"/>
      <c r="J141" s="709"/>
      <c r="K141" s="709"/>
      <c r="L141" s="807"/>
      <c r="M141" s="807"/>
      <c r="N141" s="20"/>
      <c r="O141" s="20"/>
    </row>
    <row r="142" spans="1:15" s="5" customFormat="1" ht="12.75">
      <c r="A142" s="19"/>
      <c r="B142" s="47"/>
      <c r="C142" s="65"/>
      <c r="D142" s="803"/>
      <c r="E142" s="237"/>
      <c r="F142" s="804"/>
      <c r="G142" s="805"/>
      <c r="H142" s="805"/>
      <c r="I142" s="804"/>
      <c r="J142" s="709"/>
      <c r="K142" s="709"/>
      <c r="L142" s="807"/>
      <c r="M142" s="807"/>
      <c r="N142" s="20"/>
      <c r="O142" s="20"/>
    </row>
    <row r="143" spans="1:15" s="5" customFormat="1" ht="12.75">
      <c r="A143" s="19"/>
      <c r="B143" s="47"/>
      <c r="C143" s="65"/>
      <c r="D143" s="803"/>
      <c r="E143" s="237"/>
      <c r="F143" s="804"/>
      <c r="G143" s="805"/>
      <c r="H143" s="805"/>
      <c r="I143" s="804"/>
      <c r="J143" s="709"/>
      <c r="K143" s="709"/>
      <c r="L143" s="807"/>
      <c r="M143" s="807"/>
      <c r="N143" s="20"/>
      <c r="O143" s="20"/>
    </row>
    <row r="144" spans="1:15" s="5" customFormat="1" ht="12.75">
      <c r="A144" s="19"/>
      <c r="B144" s="47"/>
      <c r="C144" s="65"/>
      <c r="D144" s="803"/>
      <c r="E144" s="237"/>
      <c r="F144" s="804"/>
      <c r="G144" s="805"/>
      <c r="H144" s="805"/>
      <c r="I144" s="804"/>
      <c r="J144" s="709"/>
      <c r="K144" s="709"/>
      <c r="L144" s="807"/>
      <c r="M144" s="807"/>
      <c r="N144" s="20"/>
      <c r="O144" s="20"/>
    </row>
    <row r="145" spans="1:15" s="5" customFormat="1" ht="12.75">
      <c r="A145" s="19"/>
      <c r="B145" s="47"/>
      <c r="C145" s="65"/>
      <c r="D145" s="803"/>
      <c r="E145" s="237"/>
      <c r="F145" s="804"/>
      <c r="G145" s="805"/>
      <c r="H145" s="805"/>
      <c r="I145" s="804"/>
      <c r="J145" s="709"/>
      <c r="K145" s="709"/>
      <c r="L145" s="807"/>
      <c r="M145" s="807"/>
      <c r="N145" s="20"/>
      <c r="O145" s="20"/>
    </row>
    <row r="146" spans="1:15" s="5" customFormat="1" ht="12.75">
      <c r="A146" s="19"/>
      <c r="B146" s="47"/>
      <c r="C146" s="65"/>
      <c r="D146" s="803"/>
      <c r="E146" s="237"/>
      <c r="F146" s="804"/>
      <c r="G146" s="805"/>
      <c r="H146" s="805"/>
      <c r="I146" s="804"/>
      <c r="J146" s="709"/>
      <c r="K146" s="709"/>
      <c r="L146" s="807"/>
      <c r="M146" s="807"/>
      <c r="N146" s="20"/>
      <c r="O146" s="20"/>
    </row>
    <row r="147" spans="1:15" s="5" customFormat="1" ht="12.75">
      <c r="A147" s="19"/>
      <c r="B147" s="47"/>
      <c r="C147" s="65"/>
      <c r="D147" s="803"/>
      <c r="E147" s="237"/>
      <c r="F147" s="804"/>
      <c r="G147" s="805"/>
      <c r="H147" s="805"/>
      <c r="I147" s="804"/>
      <c r="J147" s="709"/>
      <c r="K147" s="709"/>
      <c r="L147" s="807"/>
      <c r="M147" s="807"/>
      <c r="N147" s="20"/>
      <c r="O147" s="20"/>
    </row>
    <row r="148" spans="1:15" s="5" customFormat="1" ht="12.75">
      <c r="A148" s="19"/>
      <c r="B148" s="47"/>
      <c r="C148" s="65"/>
      <c r="D148" s="803"/>
      <c r="E148" s="237"/>
      <c r="F148" s="804"/>
      <c r="G148" s="805"/>
      <c r="H148" s="805"/>
      <c r="I148" s="804"/>
      <c r="J148" s="709"/>
      <c r="K148" s="709"/>
      <c r="L148" s="807"/>
      <c r="M148" s="807"/>
      <c r="N148" s="20"/>
      <c r="O148" s="20"/>
    </row>
    <row r="149" spans="1:15" s="5" customFormat="1" ht="12.75">
      <c r="A149" s="19"/>
      <c r="B149" s="47"/>
      <c r="C149" s="65"/>
      <c r="D149" s="803"/>
      <c r="E149" s="237"/>
      <c r="F149" s="804"/>
      <c r="G149" s="805"/>
      <c r="H149" s="805"/>
      <c r="I149" s="804"/>
      <c r="J149" s="709"/>
      <c r="K149" s="709"/>
      <c r="L149" s="807"/>
      <c r="M149" s="807"/>
      <c r="N149" s="20"/>
      <c r="O149" s="20"/>
    </row>
    <row r="150" spans="1:15" s="5" customFormat="1" ht="12.75">
      <c r="A150" s="19"/>
      <c r="B150" s="47"/>
      <c r="C150" s="65"/>
      <c r="D150" s="803"/>
      <c r="E150" s="237"/>
      <c r="F150" s="804"/>
      <c r="G150" s="805"/>
      <c r="H150" s="805"/>
      <c r="I150" s="804"/>
      <c r="J150" s="709"/>
      <c r="K150" s="709"/>
      <c r="L150" s="807"/>
      <c r="M150" s="807"/>
      <c r="N150" s="20"/>
      <c r="O150" s="20"/>
    </row>
    <row r="151" spans="1:15" s="5" customFormat="1" ht="12.75">
      <c r="A151" s="19"/>
      <c r="B151" s="47"/>
      <c r="C151" s="65"/>
      <c r="D151" s="803"/>
      <c r="E151" s="237"/>
      <c r="F151" s="804"/>
      <c r="G151" s="805"/>
      <c r="H151" s="805"/>
      <c r="I151" s="804"/>
      <c r="J151" s="709"/>
      <c r="K151" s="709"/>
      <c r="L151" s="807"/>
      <c r="M151" s="807"/>
      <c r="N151" s="20"/>
      <c r="O151" s="20"/>
    </row>
    <row r="152" spans="1:15" s="5" customFormat="1" ht="12.75">
      <c r="A152" s="19"/>
      <c r="B152" s="47"/>
      <c r="C152" s="65"/>
      <c r="D152" s="803"/>
      <c r="E152" s="237"/>
      <c r="F152" s="804"/>
      <c r="G152" s="805"/>
      <c r="H152" s="805"/>
      <c r="I152" s="804"/>
      <c r="J152" s="709"/>
      <c r="K152" s="709"/>
      <c r="L152" s="807"/>
      <c r="M152" s="807"/>
      <c r="N152" s="20"/>
      <c r="O152" s="20"/>
    </row>
    <row r="153" spans="1:15" s="5" customFormat="1" ht="12.75">
      <c r="A153" s="19"/>
      <c r="B153" s="47"/>
      <c r="C153" s="65"/>
      <c r="D153" s="803"/>
      <c r="E153" s="237"/>
      <c r="F153" s="804"/>
      <c r="G153" s="805"/>
      <c r="H153" s="805"/>
      <c r="I153" s="804"/>
      <c r="J153" s="709"/>
      <c r="K153" s="709"/>
      <c r="L153" s="807"/>
      <c r="M153" s="807"/>
      <c r="N153" s="20"/>
      <c r="O153" s="20"/>
    </row>
    <row r="154" spans="1:15" s="5" customFormat="1" ht="12.75">
      <c r="A154" s="19"/>
      <c r="B154" s="47"/>
      <c r="C154" s="65"/>
      <c r="D154" s="803"/>
      <c r="E154" s="237"/>
      <c r="F154" s="804"/>
      <c r="G154" s="805"/>
      <c r="H154" s="805"/>
      <c r="I154" s="804"/>
      <c r="J154" s="709"/>
      <c r="K154" s="709"/>
      <c r="L154" s="807"/>
      <c r="M154" s="807"/>
      <c r="N154" s="20"/>
      <c r="O154" s="20"/>
    </row>
    <row r="155" spans="1:15" s="5" customFormat="1" ht="12.75">
      <c r="A155" s="19"/>
      <c r="B155" s="47"/>
      <c r="C155" s="65"/>
      <c r="D155" s="803"/>
      <c r="E155" s="237"/>
      <c r="F155" s="804"/>
      <c r="G155" s="805"/>
      <c r="H155" s="805"/>
      <c r="I155" s="804"/>
      <c r="J155" s="709"/>
      <c r="K155" s="709"/>
      <c r="L155" s="807"/>
      <c r="M155" s="807"/>
      <c r="N155" s="20"/>
      <c r="O155" s="20"/>
    </row>
    <row r="156" spans="1:15" s="5" customFormat="1" ht="12.75">
      <c r="A156" s="19"/>
      <c r="B156" s="47"/>
      <c r="C156" s="65"/>
      <c r="D156" s="803"/>
      <c r="E156" s="237"/>
      <c r="F156" s="804"/>
      <c r="G156" s="805"/>
      <c r="H156" s="805"/>
      <c r="I156" s="804"/>
      <c r="J156" s="709"/>
      <c r="K156" s="709"/>
      <c r="L156" s="807"/>
      <c r="M156" s="807"/>
      <c r="N156" s="20"/>
      <c r="O156" s="20"/>
    </row>
    <row r="157" spans="1:15" s="5" customFormat="1" ht="12.75">
      <c r="A157" s="19"/>
      <c r="B157" s="47"/>
      <c r="C157" s="65"/>
      <c r="D157" s="803"/>
      <c r="E157" s="237"/>
      <c r="F157" s="804"/>
      <c r="G157" s="805"/>
      <c r="H157" s="805"/>
      <c r="I157" s="804"/>
      <c r="J157" s="709"/>
      <c r="K157" s="709"/>
      <c r="L157" s="807"/>
      <c r="M157" s="807"/>
      <c r="N157" s="20"/>
      <c r="O157" s="20"/>
    </row>
    <row r="158" spans="1:15" s="5" customFormat="1" ht="12.75">
      <c r="A158" s="19"/>
      <c r="B158" s="47"/>
      <c r="C158" s="65"/>
      <c r="D158" s="803"/>
      <c r="E158" s="237"/>
      <c r="F158" s="804"/>
      <c r="G158" s="805"/>
      <c r="H158" s="805"/>
      <c r="I158" s="804"/>
      <c r="J158" s="709"/>
      <c r="K158" s="709"/>
      <c r="L158" s="807"/>
      <c r="M158" s="807"/>
      <c r="N158" s="20"/>
      <c r="O158" s="20"/>
    </row>
    <row r="159" spans="1:15" s="5" customFormat="1" ht="12.75">
      <c r="A159" s="19"/>
      <c r="B159" s="47"/>
      <c r="C159" s="65"/>
      <c r="D159" s="803"/>
      <c r="E159" s="237"/>
      <c r="F159" s="804"/>
      <c r="G159" s="805"/>
      <c r="H159" s="805"/>
      <c r="I159" s="804"/>
      <c r="J159" s="709"/>
      <c r="K159" s="709"/>
      <c r="L159" s="807"/>
      <c r="M159" s="807"/>
      <c r="N159" s="20"/>
      <c r="O159" s="20"/>
    </row>
    <row r="160" spans="1:15" s="5" customFormat="1" ht="12.75">
      <c r="A160" s="19"/>
      <c r="B160" s="47"/>
      <c r="C160" s="65"/>
      <c r="D160" s="803"/>
      <c r="E160" s="237"/>
      <c r="F160" s="804"/>
      <c r="G160" s="805"/>
      <c r="H160" s="805"/>
      <c r="I160" s="804"/>
      <c r="J160" s="709"/>
      <c r="K160" s="709"/>
      <c r="L160" s="807"/>
      <c r="M160" s="807"/>
      <c r="N160" s="20"/>
      <c r="O160" s="20"/>
    </row>
    <row r="161" spans="1:15" s="5" customFormat="1" ht="12.75">
      <c r="A161" s="19"/>
      <c r="B161" s="47"/>
      <c r="C161" s="65"/>
      <c r="D161" s="803"/>
      <c r="E161" s="237"/>
      <c r="F161" s="804"/>
      <c r="G161" s="805"/>
      <c r="H161" s="805"/>
      <c r="I161" s="804"/>
      <c r="J161" s="709"/>
      <c r="K161" s="709"/>
      <c r="L161" s="807"/>
      <c r="M161" s="807"/>
      <c r="N161" s="20"/>
      <c r="O161" s="20"/>
    </row>
    <row r="162" spans="1:15" s="5" customFormat="1" ht="12.75">
      <c r="A162" s="19"/>
      <c r="B162" s="47"/>
      <c r="C162" s="65"/>
      <c r="D162" s="803"/>
      <c r="E162" s="237"/>
      <c r="F162" s="804"/>
      <c r="G162" s="805"/>
      <c r="H162" s="805"/>
      <c r="I162" s="804"/>
      <c r="J162" s="709"/>
      <c r="K162" s="709"/>
      <c r="L162" s="807"/>
      <c r="M162" s="807"/>
      <c r="N162" s="20"/>
      <c r="O162" s="20"/>
    </row>
    <row r="163" spans="1:15" s="5" customFormat="1" ht="12.75">
      <c r="A163" s="19"/>
      <c r="B163" s="47"/>
      <c r="C163" s="65"/>
      <c r="D163" s="803"/>
      <c r="E163" s="237"/>
      <c r="F163" s="804"/>
      <c r="G163" s="805"/>
      <c r="H163" s="805"/>
      <c r="I163" s="804"/>
      <c r="J163" s="709"/>
      <c r="K163" s="709"/>
      <c r="L163" s="807"/>
      <c r="M163" s="807"/>
      <c r="N163" s="20"/>
      <c r="O163" s="20"/>
    </row>
    <row r="164" spans="1:15" s="5" customFormat="1" ht="12.75">
      <c r="A164" s="19"/>
      <c r="B164" s="47"/>
      <c r="C164" s="65"/>
      <c r="D164" s="803"/>
      <c r="E164" s="237"/>
      <c r="F164" s="804"/>
      <c r="G164" s="805"/>
      <c r="H164" s="805"/>
      <c r="I164" s="804"/>
      <c r="J164" s="709"/>
      <c r="K164" s="709"/>
      <c r="L164" s="807"/>
      <c r="M164" s="807"/>
      <c r="N164" s="20"/>
      <c r="O164" s="20"/>
    </row>
    <row r="165" spans="1:15" s="5" customFormat="1" ht="12.75">
      <c r="A165" s="19"/>
      <c r="B165" s="47"/>
      <c r="C165" s="65"/>
      <c r="D165" s="803"/>
      <c r="E165" s="237"/>
      <c r="F165" s="804"/>
      <c r="G165" s="805"/>
      <c r="H165" s="805"/>
      <c r="I165" s="804"/>
      <c r="J165" s="709"/>
      <c r="K165" s="709"/>
      <c r="L165" s="807"/>
      <c r="M165" s="807"/>
      <c r="N165" s="20"/>
      <c r="O165" s="20"/>
    </row>
    <row r="166" spans="1:15" s="5" customFormat="1" ht="12.75">
      <c r="A166" s="19"/>
      <c r="B166" s="47"/>
      <c r="C166" s="65"/>
      <c r="D166" s="803"/>
      <c r="E166" s="237"/>
      <c r="F166" s="804"/>
      <c r="G166" s="805"/>
      <c r="H166" s="805"/>
      <c r="I166" s="804"/>
      <c r="J166" s="709"/>
      <c r="K166" s="709"/>
      <c r="L166" s="807"/>
      <c r="M166" s="807"/>
      <c r="N166" s="20"/>
      <c r="O166" s="20"/>
    </row>
    <row r="167" spans="1:15" s="5" customFormat="1" ht="12.75">
      <c r="A167" s="19"/>
      <c r="B167" s="47"/>
      <c r="C167" s="65"/>
      <c r="D167" s="803"/>
      <c r="E167" s="237"/>
      <c r="F167" s="804"/>
      <c r="G167" s="805"/>
      <c r="H167" s="805"/>
      <c r="I167" s="804"/>
      <c r="J167" s="709"/>
      <c r="K167" s="709"/>
      <c r="L167" s="807"/>
      <c r="M167" s="807"/>
      <c r="N167" s="20"/>
      <c r="O167" s="20"/>
    </row>
    <row r="168" spans="1:15" s="5" customFormat="1" ht="12.75">
      <c r="A168" s="19"/>
      <c r="B168" s="47"/>
      <c r="C168" s="65"/>
      <c r="D168" s="803"/>
      <c r="E168" s="237"/>
      <c r="F168" s="804"/>
      <c r="G168" s="805"/>
      <c r="H168" s="805"/>
      <c r="I168" s="804"/>
      <c r="J168" s="709"/>
      <c r="K168" s="709"/>
      <c r="L168" s="807"/>
      <c r="M168" s="807"/>
      <c r="N168" s="20"/>
      <c r="O168" s="20"/>
    </row>
    <row r="169" spans="1:15" s="5" customFormat="1" ht="12.75">
      <c r="A169" s="19"/>
      <c r="B169" s="47"/>
      <c r="C169" s="65"/>
      <c r="D169" s="803"/>
      <c r="E169" s="237"/>
      <c r="F169" s="804"/>
      <c r="G169" s="805"/>
      <c r="H169" s="805"/>
      <c r="I169" s="804"/>
      <c r="J169" s="709"/>
      <c r="K169" s="709"/>
      <c r="L169" s="807"/>
      <c r="M169" s="807"/>
      <c r="N169" s="20"/>
      <c r="O169" s="20"/>
    </row>
    <row r="170" spans="1:15" s="5" customFormat="1" ht="12.75">
      <c r="A170" s="19"/>
      <c r="B170" s="47"/>
      <c r="C170" s="65"/>
      <c r="D170" s="803"/>
      <c r="E170" s="237"/>
      <c r="F170" s="804"/>
      <c r="G170" s="805"/>
      <c r="H170" s="805"/>
      <c r="I170" s="804"/>
      <c r="J170" s="709"/>
      <c r="K170" s="709"/>
      <c r="L170" s="807"/>
      <c r="M170" s="807"/>
      <c r="N170" s="20"/>
      <c r="O170" s="20"/>
    </row>
    <row r="171" spans="1:15" s="5" customFormat="1" ht="12.75">
      <c r="A171" s="19"/>
      <c r="B171" s="47"/>
      <c r="C171" s="65"/>
      <c r="D171" s="803"/>
      <c r="E171" s="237"/>
      <c r="F171" s="804"/>
      <c r="G171" s="805"/>
      <c r="H171" s="805"/>
      <c r="I171" s="804"/>
      <c r="J171" s="709"/>
      <c r="K171" s="709"/>
      <c r="L171" s="807"/>
      <c r="M171" s="807"/>
      <c r="N171" s="20"/>
      <c r="O171" s="20"/>
    </row>
    <row r="172" spans="1:15" s="5" customFormat="1" ht="12.75">
      <c r="A172" s="19"/>
      <c r="B172" s="47"/>
      <c r="C172" s="65"/>
      <c r="D172" s="803"/>
      <c r="E172" s="237"/>
      <c r="F172" s="804"/>
      <c r="G172" s="805"/>
      <c r="H172" s="805"/>
      <c r="I172" s="804"/>
      <c r="J172" s="709"/>
      <c r="K172" s="709"/>
      <c r="L172" s="807"/>
      <c r="M172" s="807"/>
      <c r="N172" s="20"/>
      <c r="O172" s="20"/>
    </row>
    <row r="173" spans="1:15" s="5" customFormat="1" ht="12.75">
      <c r="A173" s="19"/>
      <c r="B173" s="47"/>
      <c r="C173" s="65"/>
      <c r="D173" s="803"/>
      <c r="E173" s="237"/>
      <c r="F173" s="804"/>
      <c r="G173" s="805"/>
      <c r="H173" s="805"/>
      <c r="I173" s="804"/>
      <c r="J173" s="709"/>
      <c r="K173" s="709"/>
      <c r="L173" s="807"/>
      <c r="M173" s="807"/>
      <c r="N173" s="20"/>
      <c r="O173" s="20"/>
    </row>
    <row r="174" spans="1:15" s="5" customFormat="1" ht="12.75">
      <c r="A174" s="19"/>
      <c r="B174" s="47"/>
      <c r="C174" s="65"/>
      <c r="D174" s="803"/>
      <c r="E174" s="237"/>
      <c r="F174" s="804"/>
      <c r="G174" s="805"/>
      <c r="H174" s="805"/>
      <c r="I174" s="804"/>
      <c r="J174" s="709"/>
      <c r="K174" s="709"/>
      <c r="L174" s="807"/>
      <c r="M174" s="807"/>
      <c r="N174" s="20"/>
      <c r="O174" s="20"/>
    </row>
    <row r="175" spans="1:15" s="5" customFormat="1" ht="12.75">
      <c r="A175" s="19"/>
      <c r="B175" s="47"/>
      <c r="C175" s="65"/>
      <c r="D175" s="803"/>
      <c r="E175" s="237"/>
      <c r="F175" s="804"/>
      <c r="G175" s="805"/>
      <c r="H175" s="805"/>
      <c r="I175" s="804"/>
      <c r="J175" s="709"/>
      <c r="K175" s="709"/>
      <c r="L175" s="807"/>
      <c r="M175" s="807"/>
      <c r="N175" s="20"/>
      <c r="O175" s="20"/>
    </row>
    <row r="176" spans="1:15" s="5" customFormat="1" ht="12.75">
      <c r="A176" s="19"/>
      <c r="B176" s="47"/>
      <c r="C176" s="65"/>
      <c r="D176" s="803"/>
      <c r="E176" s="237"/>
      <c r="F176" s="804"/>
      <c r="G176" s="805"/>
      <c r="H176" s="805"/>
      <c r="I176" s="804"/>
      <c r="J176" s="709"/>
      <c r="K176" s="709"/>
      <c r="L176" s="807"/>
      <c r="M176" s="807"/>
      <c r="N176" s="20"/>
      <c r="O176" s="20"/>
    </row>
    <row r="177" spans="1:15" s="5" customFormat="1" ht="12.75">
      <c r="A177" s="19"/>
      <c r="B177" s="47"/>
      <c r="C177" s="65"/>
      <c r="D177" s="803"/>
      <c r="E177" s="237"/>
      <c r="F177" s="804"/>
      <c r="G177" s="805"/>
      <c r="H177" s="805"/>
      <c r="I177" s="804"/>
      <c r="J177" s="709"/>
      <c r="K177" s="709"/>
      <c r="L177" s="807"/>
      <c r="M177" s="807"/>
      <c r="N177" s="20"/>
      <c r="O177" s="20"/>
    </row>
    <row r="178" spans="1:15" s="5" customFormat="1" ht="12.75">
      <c r="A178" s="19"/>
      <c r="B178" s="47"/>
      <c r="C178" s="65"/>
      <c r="D178" s="803"/>
      <c r="E178" s="237"/>
      <c r="F178" s="804"/>
      <c r="G178" s="805"/>
      <c r="H178" s="805"/>
      <c r="I178" s="804"/>
      <c r="J178" s="709"/>
      <c r="K178" s="709"/>
      <c r="L178" s="807"/>
      <c r="M178" s="807"/>
      <c r="N178" s="20"/>
      <c r="O178" s="20"/>
    </row>
    <row r="179" spans="1:15" s="5" customFormat="1" ht="12.75">
      <c r="A179" s="19"/>
      <c r="B179" s="47"/>
      <c r="C179" s="65"/>
      <c r="D179" s="803"/>
      <c r="E179" s="237"/>
      <c r="F179" s="804"/>
      <c r="G179" s="805"/>
      <c r="H179" s="805"/>
      <c r="I179" s="804"/>
      <c r="J179" s="709"/>
      <c r="K179" s="709"/>
      <c r="L179" s="807"/>
      <c r="M179" s="807"/>
      <c r="N179" s="20"/>
      <c r="O179" s="20"/>
    </row>
    <row r="180" spans="1:15" s="5" customFormat="1" ht="12.75">
      <c r="A180" s="19"/>
      <c r="B180" s="47"/>
      <c r="C180" s="65"/>
      <c r="D180" s="803"/>
      <c r="E180" s="237"/>
      <c r="F180" s="804"/>
      <c r="G180" s="805"/>
      <c r="H180" s="805"/>
      <c r="I180" s="804"/>
      <c r="J180" s="709"/>
      <c r="K180" s="709"/>
      <c r="L180" s="807"/>
      <c r="M180" s="807"/>
      <c r="N180" s="20"/>
      <c r="O180" s="20"/>
    </row>
    <row r="181" spans="1:15" s="5" customFormat="1" ht="12.75">
      <c r="A181" s="19"/>
      <c r="B181" s="47"/>
      <c r="C181" s="65"/>
      <c r="D181" s="803"/>
      <c r="E181" s="237"/>
      <c r="F181" s="804"/>
      <c r="G181" s="805"/>
      <c r="H181" s="805"/>
      <c r="I181" s="804"/>
      <c r="J181" s="709"/>
      <c r="K181" s="709"/>
      <c r="L181" s="807"/>
      <c r="M181" s="807"/>
      <c r="N181" s="20"/>
      <c r="O181" s="20"/>
    </row>
    <row r="182" spans="1:15" s="5" customFormat="1" ht="12.75">
      <c r="A182" s="19"/>
      <c r="B182" s="47"/>
      <c r="C182" s="65"/>
      <c r="D182" s="803"/>
      <c r="E182" s="237"/>
      <c r="F182" s="804"/>
      <c r="G182" s="805"/>
      <c r="H182" s="805"/>
      <c r="I182" s="804"/>
      <c r="J182" s="709"/>
      <c r="K182" s="709"/>
      <c r="L182" s="807"/>
      <c r="M182" s="807"/>
      <c r="N182" s="20"/>
      <c r="O182" s="20"/>
    </row>
    <row r="183" spans="1:15" s="5" customFormat="1" ht="12.75">
      <c r="A183" s="19"/>
      <c r="B183" s="47"/>
      <c r="C183" s="65"/>
      <c r="D183" s="803"/>
      <c r="E183" s="237"/>
      <c r="F183" s="804"/>
      <c r="G183" s="805"/>
      <c r="H183" s="805"/>
      <c r="I183" s="804"/>
      <c r="J183" s="709"/>
      <c r="K183" s="709"/>
      <c r="L183" s="807"/>
      <c r="M183" s="807"/>
      <c r="N183" s="20"/>
      <c r="O183" s="20"/>
    </row>
    <row r="184" spans="1:15" s="5" customFormat="1" ht="12.75">
      <c r="A184" s="19"/>
      <c r="B184" s="47"/>
      <c r="C184" s="65"/>
      <c r="D184" s="803"/>
      <c r="E184" s="237"/>
      <c r="F184" s="804"/>
      <c r="G184" s="805"/>
      <c r="H184" s="805"/>
      <c r="I184" s="804"/>
      <c r="J184" s="709"/>
      <c r="K184" s="709"/>
      <c r="L184" s="807"/>
      <c r="M184" s="807"/>
      <c r="N184" s="20"/>
      <c r="O184" s="20"/>
    </row>
    <row r="185" spans="1:15" s="5" customFormat="1" ht="12.75">
      <c r="A185" s="19"/>
      <c r="B185" s="47"/>
      <c r="C185" s="65"/>
      <c r="D185" s="803"/>
      <c r="E185" s="237"/>
      <c r="F185" s="804"/>
      <c r="G185" s="805"/>
      <c r="H185" s="805"/>
      <c r="I185" s="804"/>
      <c r="J185" s="709"/>
      <c r="K185" s="709"/>
      <c r="L185" s="807"/>
      <c r="M185" s="807"/>
      <c r="N185" s="20"/>
      <c r="O185" s="20"/>
    </row>
    <row r="186" spans="1:15" s="5" customFormat="1" ht="12.75">
      <c r="A186" s="19"/>
      <c r="B186" s="47"/>
      <c r="C186" s="65"/>
      <c r="D186" s="803"/>
      <c r="E186" s="237"/>
      <c r="F186" s="804"/>
      <c r="G186" s="805"/>
      <c r="H186" s="805"/>
      <c r="I186" s="804"/>
      <c r="J186" s="709"/>
      <c r="K186" s="709"/>
      <c r="L186" s="807"/>
      <c r="M186" s="807"/>
      <c r="N186" s="20"/>
      <c r="O186" s="20"/>
    </row>
    <row r="187" spans="1:15" s="5" customFormat="1" ht="12.75">
      <c r="A187" s="19"/>
      <c r="B187" s="47"/>
      <c r="C187" s="65"/>
      <c r="D187" s="803"/>
      <c r="E187" s="237"/>
      <c r="F187" s="804"/>
      <c r="G187" s="805"/>
      <c r="H187" s="805"/>
      <c r="I187" s="804"/>
      <c r="J187" s="709"/>
      <c r="K187" s="709"/>
      <c r="L187" s="807"/>
      <c r="M187" s="807"/>
      <c r="N187" s="20"/>
      <c r="O187" s="20"/>
    </row>
    <row r="188" spans="1:15" s="5" customFormat="1" ht="12.75">
      <c r="A188" s="19"/>
      <c r="B188" s="47"/>
      <c r="C188" s="65"/>
      <c r="D188" s="803"/>
      <c r="E188" s="237"/>
      <c r="F188" s="804"/>
      <c r="G188" s="805"/>
      <c r="H188" s="805"/>
      <c r="I188" s="804"/>
      <c r="J188" s="709"/>
      <c r="K188" s="709"/>
      <c r="L188" s="807"/>
      <c r="M188" s="807"/>
      <c r="N188" s="20"/>
      <c r="O188" s="20"/>
    </row>
    <row r="189" spans="1:15" s="5" customFormat="1" ht="12.75">
      <c r="A189" s="19"/>
      <c r="B189" s="47"/>
      <c r="C189" s="65"/>
      <c r="D189" s="803"/>
      <c r="E189" s="237"/>
      <c r="F189" s="804"/>
      <c r="G189" s="805"/>
      <c r="H189" s="805"/>
      <c r="I189" s="804"/>
      <c r="J189" s="709"/>
      <c r="K189" s="709"/>
      <c r="L189" s="807"/>
      <c r="M189" s="807"/>
      <c r="N189" s="20"/>
      <c r="O189" s="20"/>
    </row>
    <row r="190" spans="1:15" s="5" customFormat="1" ht="12.75">
      <c r="A190" s="19"/>
      <c r="B190" s="47"/>
      <c r="C190" s="65"/>
      <c r="D190" s="803"/>
      <c r="E190" s="237"/>
      <c r="F190" s="804"/>
      <c r="G190" s="805"/>
      <c r="H190" s="805"/>
      <c r="I190" s="804"/>
      <c r="J190" s="709"/>
      <c r="K190" s="709"/>
      <c r="L190" s="807"/>
      <c r="M190" s="807"/>
      <c r="N190" s="20"/>
      <c r="O190" s="20"/>
    </row>
    <row r="191" spans="1:15" s="5" customFormat="1" ht="12.75">
      <c r="A191" s="19"/>
      <c r="B191" s="47"/>
      <c r="C191" s="65"/>
      <c r="D191" s="803"/>
      <c r="E191" s="237"/>
      <c r="F191" s="804"/>
      <c r="G191" s="805"/>
      <c r="H191" s="805"/>
      <c r="I191" s="804"/>
      <c r="J191" s="709"/>
      <c r="K191" s="709"/>
      <c r="L191" s="807"/>
      <c r="M191" s="807"/>
      <c r="N191" s="20"/>
      <c r="O191" s="20"/>
    </row>
    <row r="192" spans="1:15" s="5" customFormat="1" ht="12.75">
      <c r="A192" s="19"/>
      <c r="B192" s="47"/>
      <c r="C192" s="65"/>
      <c r="D192" s="803"/>
      <c r="E192" s="237"/>
      <c r="F192" s="804"/>
      <c r="G192" s="805"/>
      <c r="H192" s="805"/>
      <c r="I192" s="804"/>
      <c r="J192" s="709"/>
      <c r="K192" s="709"/>
      <c r="L192" s="807"/>
      <c r="M192" s="807"/>
      <c r="N192" s="20"/>
      <c r="O192" s="20"/>
    </row>
    <row r="193" spans="1:15" s="5" customFormat="1" ht="12.75">
      <c r="A193" s="19"/>
      <c r="B193" s="47"/>
      <c r="C193" s="65"/>
      <c r="D193" s="803"/>
      <c r="E193" s="237"/>
      <c r="F193" s="804"/>
      <c r="G193" s="805"/>
      <c r="H193" s="805"/>
      <c r="I193" s="804"/>
      <c r="J193" s="709"/>
      <c r="K193" s="709"/>
      <c r="L193" s="807"/>
      <c r="M193" s="807"/>
      <c r="N193" s="20"/>
      <c r="O193" s="20"/>
    </row>
    <row r="194" spans="1:15" s="5" customFormat="1" ht="12.75">
      <c r="A194" s="19"/>
      <c r="B194" s="47"/>
      <c r="C194" s="65"/>
      <c r="D194" s="803"/>
      <c r="E194" s="237"/>
      <c r="F194" s="804"/>
      <c r="G194" s="805"/>
      <c r="H194" s="805"/>
      <c r="I194" s="804"/>
      <c r="J194" s="709"/>
      <c r="K194" s="709"/>
      <c r="L194" s="807"/>
      <c r="M194" s="807"/>
      <c r="N194" s="20"/>
      <c r="O194" s="20"/>
    </row>
    <row r="195" spans="1:15" s="5" customFormat="1" ht="12.75">
      <c r="A195" s="19"/>
      <c r="B195" s="47"/>
      <c r="C195" s="65"/>
      <c r="D195" s="803"/>
      <c r="E195" s="237"/>
      <c r="F195" s="804"/>
      <c r="G195" s="805"/>
      <c r="H195" s="805"/>
      <c r="I195" s="804"/>
      <c r="J195" s="709"/>
      <c r="K195" s="709"/>
      <c r="L195" s="807"/>
      <c r="M195" s="807"/>
      <c r="N195" s="20"/>
      <c r="O195" s="20"/>
    </row>
    <row r="196" spans="1:15" s="5" customFormat="1" ht="12.75">
      <c r="A196" s="19"/>
      <c r="B196" s="47"/>
      <c r="C196" s="65"/>
      <c r="D196" s="803"/>
      <c r="E196" s="237"/>
      <c r="F196" s="804"/>
      <c r="G196" s="805"/>
      <c r="H196" s="805"/>
      <c r="I196" s="804"/>
      <c r="J196" s="709"/>
      <c r="K196" s="709"/>
      <c r="L196" s="807"/>
      <c r="M196" s="807"/>
      <c r="N196" s="20"/>
      <c r="O196" s="20"/>
    </row>
    <row r="197" spans="1:15" s="5" customFormat="1" ht="12.75">
      <c r="A197" s="19"/>
      <c r="B197" s="47"/>
      <c r="C197" s="65"/>
      <c r="D197" s="803"/>
      <c r="E197" s="237"/>
      <c r="F197" s="804"/>
      <c r="G197" s="805"/>
      <c r="H197" s="805"/>
      <c r="I197" s="804"/>
      <c r="J197" s="709"/>
      <c r="K197" s="709"/>
      <c r="L197" s="807"/>
      <c r="M197" s="807"/>
      <c r="N197" s="20"/>
      <c r="O197" s="20"/>
    </row>
    <row r="198" spans="1:15" s="5" customFormat="1" ht="12.75">
      <c r="A198" s="19"/>
      <c r="B198" s="47"/>
      <c r="C198" s="65"/>
      <c r="D198" s="803"/>
      <c r="E198" s="237"/>
      <c r="F198" s="804"/>
      <c r="G198" s="805"/>
      <c r="H198" s="805"/>
      <c r="I198" s="804"/>
      <c r="J198" s="709"/>
      <c r="K198" s="709"/>
      <c r="L198" s="807"/>
      <c r="M198" s="807"/>
      <c r="N198" s="184"/>
      <c r="O198" s="184"/>
    </row>
    <row r="199" spans="1:15" s="5" customFormat="1" ht="12.75">
      <c r="A199" s="19"/>
      <c r="B199" s="47"/>
      <c r="C199" s="65"/>
      <c r="D199" s="803"/>
      <c r="E199" s="237"/>
      <c r="F199" s="804"/>
      <c r="G199" s="805"/>
      <c r="H199" s="805"/>
      <c r="I199" s="804"/>
      <c r="J199" s="709"/>
      <c r="K199" s="709"/>
      <c r="L199" s="807"/>
      <c r="M199" s="807"/>
      <c r="N199" s="184"/>
      <c r="O199" s="184"/>
    </row>
    <row r="200" spans="1:15" s="5" customFormat="1" ht="12.75">
      <c r="A200" s="19"/>
      <c r="B200" s="47"/>
      <c r="C200" s="65"/>
      <c r="D200" s="803"/>
      <c r="E200" s="237"/>
      <c r="F200" s="804"/>
      <c r="G200" s="805"/>
      <c r="H200" s="805"/>
      <c r="I200" s="804"/>
      <c r="J200" s="709"/>
      <c r="K200" s="709"/>
      <c r="L200" s="807"/>
      <c r="M200" s="807"/>
      <c r="N200" s="184"/>
      <c r="O200" s="184"/>
    </row>
    <row r="201" spans="1:15" s="5" customFormat="1" ht="12.75">
      <c r="A201" s="19"/>
      <c r="B201" s="47"/>
      <c r="C201" s="65"/>
      <c r="D201" s="803"/>
      <c r="E201" s="237"/>
      <c r="F201" s="804"/>
      <c r="G201" s="805"/>
      <c r="H201" s="805"/>
      <c r="I201" s="804"/>
      <c r="J201" s="709"/>
      <c r="K201" s="709"/>
      <c r="L201" s="807"/>
      <c r="M201" s="807"/>
      <c r="N201" s="20"/>
      <c r="O201" s="20"/>
    </row>
    <row r="202" spans="1:15" s="5" customFormat="1" ht="12.75">
      <c r="A202" s="19"/>
      <c r="B202" s="47"/>
      <c r="C202" s="65"/>
      <c r="D202" s="803"/>
      <c r="E202" s="237"/>
      <c r="F202" s="804"/>
      <c r="G202" s="805"/>
      <c r="H202" s="805"/>
      <c r="I202" s="804"/>
      <c r="J202" s="709"/>
      <c r="K202" s="709"/>
      <c r="L202" s="807"/>
      <c r="M202" s="807"/>
      <c r="N202" s="20"/>
      <c r="O202" s="20"/>
    </row>
    <row r="203" spans="1:15" s="5" customFormat="1" ht="12.75">
      <c r="A203" s="19"/>
      <c r="B203" s="47"/>
      <c r="C203" s="65"/>
      <c r="D203" s="803"/>
      <c r="E203" s="237"/>
      <c r="F203" s="804"/>
      <c r="G203" s="805"/>
      <c r="H203" s="805"/>
      <c r="I203" s="804"/>
      <c r="J203" s="709"/>
      <c r="K203" s="709"/>
      <c r="L203" s="807"/>
      <c r="M203" s="807"/>
      <c r="N203" s="20"/>
      <c r="O203" s="20"/>
    </row>
    <row r="204" spans="1:15" s="5" customFormat="1" ht="12.75">
      <c r="A204" s="19"/>
      <c r="B204" s="47"/>
      <c r="C204" s="65"/>
      <c r="D204" s="803"/>
      <c r="E204" s="237"/>
      <c r="F204" s="804"/>
      <c r="G204" s="805"/>
      <c r="H204" s="805"/>
      <c r="I204" s="804"/>
      <c r="J204" s="709"/>
      <c r="K204" s="709"/>
      <c r="L204" s="807"/>
      <c r="M204" s="807"/>
      <c r="N204" s="20"/>
      <c r="O204" s="20"/>
    </row>
    <row r="205" spans="1:15" s="5" customFormat="1" ht="12.75">
      <c r="A205" s="19"/>
      <c r="B205" s="47"/>
      <c r="C205" s="65"/>
      <c r="D205" s="803"/>
      <c r="E205" s="237"/>
      <c r="F205" s="804"/>
      <c r="G205" s="805"/>
      <c r="H205" s="805"/>
      <c r="I205" s="804"/>
      <c r="J205" s="709"/>
      <c r="K205" s="709"/>
      <c r="L205" s="807"/>
      <c r="M205" s="807"/>
      <c r="N205" s="20"/>
      <c r="O205" s="20"/>
    </row>
    <row r="206" spans="1:15" s="5" customFormat="1" ht="12.75">
      <c r="A206" s="19"/>
      <c r="B206" s="47"/>
      <c r="C206" s="65"/>
      <c r="D206" s="803"/>
      <c r="E206" s="237"/>
      <c r="F206" s="804"/>
      <c r="G206" s="805"/>
      <c r="H206" s="805"/>
      <c r="I206" s="804"/>
      <c r="J206" s="709"/>
      <c r="K206" s="709"/>
      <c r="L206" s="807"/>
      <c r="M206" s="807"/>
      <c r="N206" s="20"/>
      <c r="O206" s="20"/>
    </row>
    <row r="207" spans="1:15" s="5" customFormat="1" ht="12.75">
      <c r="A207" s="19"/>
      <c r="B207" s="47"/>
      <c r="C207" s="65"/>
      <c r="D207" s="803"/>
      <c r="E207" s="237"/>
      <c r="F207" s="804"/>
      <c r="G207" s="805"/>
      <c r="H207" s="805"/>
      <c r="I207" s="804"/>
      <c r="J207" s="709"/>
      <c r="K207" s="709"/>
      <c r="L207" s="807"/>
      <c r="M207" s="807"/>
      <c r="N207" s="20"/>
      <c r="O207" s="20"/>
    </row>
    <row r="208" spans="1:15" s="5" customFormat="1" ht="12.75">
      <c r="A208" s="19"/>
      <c r="B208" s="47"/>
      <c r="C208" s="65"/>
      <c r="D208" s="803"/>
      <c r="E208" s="237"/>
      <c r="F208" s="804"/>
      <c r="G208" s="805"/>
      <c r="H208" s="805"/>
      <c r="I208" s="804"/>
      <c r="J208" s="709"/>
      <c r="K208" s="709"/>
      <c r="L208" s="807"/>
      <c r="M208" s="807"/>
      <c r="N208" s="20"/>
      <c r="O208" s="20"/>
    </row>
    <row r="209" spans="1:15" s="5" customFormat="1" ht="12.75">
      <c r="A209" s="19"/>
      <c r="B209" s="47"/>
      <c r="C209" s="65"/>
      <c r="D209" s="803"/>
      <c r="E209" s="237"/>
      <c r="F209" s="804"/>
      <c r="G209" s="805"/>
      <c r="H209" s="805"/>
      <c r="I209" s="804"/>
      <c r="J209" s="709"/>
      <c r="K209" s="709"/>
      <c r="L209" s="807"/>
      <c r="M209" s="807"/>
      <c r="N209" s="20"/>
      <c r="O209" s="20"/>
    </row>
    <row r="210" spans="1:15" s="5" customFormat="1" ht="12.75">
      <c r="A210" s="19"/>
      <c r="B210" s="47"/>
      <c r="C210" s="65"/>
      <c r="D210" s="803"/>
      <c r="E210" s="237"/>
      <c r="F210" s="804"/>
      <c r="G210" s="805"/>
      <c r="H210" s="805"/>
      <c r="I210" s="804"/>
      <c r="J210" s="709"/>
      <c r="K210" s="709"/>
      <c r="L210" s="807"/>
      <c r="M210" s="807"/>
      <c r="N210" s="20"/>
      <c r="O210" s="20"/>
    </row>
    <row r="211" spans="1:15" s="5" customFormat="1" ht="12.75">
      <c r="A211" s="19"/>
      <c r="B211" s="47"/>
      <c r="C211" s="65"/>
      <c r="D211" s="803"/>
      <c r="E211" s="237"/>
      <c r="F211" s="804"/>
      <c r="G211" s="805"/>
      <c r="H211" s="805"/>
      <c r="I211" s="804"/>
      <c r="J211" s="709"/>
      <c r="K211" s="709"/>
      <c r="L211" s="807"/>
      <c r="M211" s="807"/>
      <c r="N211" s="20"/>
      <c r="O211" s="20"/>
    </row>
    <row r="212" spans="1:15" s="5" customFormat="1" ht="12.75">
      <c r="A212" s="19"/>
      <c r="B212" s="47"/>
      <c r="C212" s="65"/>
      <c r="D212" s="803"/>
      <c r="E212" s="237"/>
      <c r="F212" s="804"/>
      <c r="G212" s="805"/>
      <c r="H212" s="805"/>
      <c r="I212" s="804"/>
      <c r="J212" s="709"/>
      <c r="K212" s="709"/>
      <c r="L212" s="807"/>
      <c r="M212" s="807"/>
      <c r="N212" s="20"/>
      <c r="O212" s="20"/>
    </row>
    <row r="213" spans="1:15" s="5" customFormat="1" ht="12.75">
      <c r="A213" s="19"/>
      <c r="B213" s="47"/>
      <c r="C213" s="808"/>
      <c r="D213" s="803"/>
      <c r="E213" s="237"/>
      <c r="F213" s="804"/>
      <c r="G213" s="805"/>
      <c r="H213" s="805"/>
      <c r="I213" s="804"/>
      <c r="J213" s="709"/>
      <c r="K213" s="709"/>
      <c r="L213" s="807"/>
      <c r="M213" s="807"/>
      <c r="N213" s="20"/>
      <c r="O213" s="20"/>
    </row>
    <row r="214" spans="1:15" s="5" customFormat="1" ht="12.75">
      <c r="A214" s="19"/>
      <c r="B214" s="47"/>
      <c r="C214" s="65"/>
      <c r="D214" s="803"/>
      <c r="E214" s="237"/>
      <c r="F214" s="804"/>
      <c r="G214" s="805"/>
      <c r="H214" s="805"/>
      <c r="I214" s="804"/>
      <c r="J214" s="709"/>
      <c r="K214" s="709"/>
      <c r="L214" s="807"/>
      <c r="M214" s="807"/>
      <c r="N214" s="20"/>
      <c r="O214" s="20"/>
    </row>
    <row r="215" spans="1:15" s="5" customFormat="1" ht="12.75">
      <c r="A215" s="19"/>
      <c r="B215" s="47"/>
      <c r="C215" s="65"/>
      <c r="D215" s="803"/>
      <c r="E215" s="237"/>
      <c r="F215" s="804"/>
      <c r="G215" s="805"/>
      <c r="H215" s="805"/>
      <c r="I215" s="804"/>
      <c r="J215" s="709"/>
      <c r="K215" s="709"/>
      <c r="L215" s="807"/>
      <c r="M215" s="807"/>
      <c r="N215" s="20"/>
      <c r="O215" s="20"/>
    </row>
    <row r="216" spans="1:15" s="5" customFormat="1" ht="12.75">
      <c r="A216" s="19"/>
      <c r="B216" s="47"/>
      <c r="C216" s="65"/>
      <c r="D216" s="803"/>
      <c r="E216" s="237"/>
      <c r="F216" s="804"/>
      <c r="G216" s="805"/>
      <c r="H216" s="805"/>
      <c r="I216" s="804"/>
      <c r="J216" s="709"/>
      <c r="K216" s="709"/>
      <c r="L216" s="807"/>
      <c r="M216" s="807"/>
      <c r="N216" s="20"/>
      <c r="O216" s="20"/>
    </row>
    <row r="217" spans="1:15" s="5" customFormat="1" ht="12.75">
      <c r="A217" s="19"/>
      <c r="B217" s="47"/>
      <c r="C217" s="65"/>
      <c r="D217" s="803"/>
      <c r="E217" s="237"/>
      <c r="F217" s="804"/>
      <c r="G217" s="805"/>
      <c r="H217" s="805"/>
      <c r="I217" s="804"/>
      <c r="J217" s="709"/>
      <c r="K217" s="709"/>
      <c r="L217" s="807"/>
      <c r="M217" s="807"/>
      <c r="N217" s="20"/>
      <c r="O217" s="20"/>
    </row>
    <row r="218" spans="1:15" s="5" customFormat="1" ht="12.75">
      <c r="A218" s="19"/>
      <c r="B218" s="47"/>
      <c r="C218" s="65"/>
      <c r="D218" s="803"/>
      <c r="E218" s="237"/>
      <c r="F218" s="804"/>
      <c r="G218" s="805"/>
      <c r="H218" s="805"/>
      <c r="I218" s="804"/>
      <c r="J218" s="709"/>
      <c r="K218" s="709"/>
      <c r="L218" s="807"/>
      <c r="M218" s="807"/>
      <c r="N218" s="20"/>
      <c r="O218" s="20"/>
    </row>
    <row r="219" spans="1:15" s="5" customFormat="1" ht="12.75">
      <c r="A219" s="19"/>
      <c r="B219" s="47"/>
      <c r="C219" s="65"/>
      <c r="D219" s="803"/>
      <c r="E219" s="237"/>
      <c r="F219" s="804"/>
      <c r="G219" s="805"/>
      <c r="H219" s="805"/>
      <c r="I219" s="804"/>
      <c r="J219" s="709"/>
      <c r="K219" s="709"/>
      <c r="L219" s="807"/>
      <c r="M219" s="807"/>
      <c r="N219" s="20"/>
      <c r="O219" s="20"/>
    </row>
    <row r="220" spans="1:15" s="5" customFormat="1" ht="12.75">
      <c r="A220" s="19"/>
      <c r="B220" s="47"/>
      <c r="C220" s="65"/>
      <c r="D220" s="803"/>
      <c r="E220" s="237"/>
      <c r="F220" s="804"/>
      <c r="G220" s="805"/>
      <c r="H220" s="805"/>
      <c r="I220" s="804"/>
      <c r="J220" s="709"/>
      <c r="K220" s="709"/>
      <c r="L220" s="807"/>
      <c r="M220" s="807"/>
      <c r="N220" s="20"/>
      <c r="O220" s="20"/>
    </row>
    <row r="221" spans="1:15" s="5" customFormat="1" ht="12.75">
      <c r="A221" s="19"/>
      <c r="B221" s="47"/>
      <c r="C221" s="65"/>
      <c r="D221" s="803"/>
      <c r="E221" s="237"/>
      <c r="F221" s="804"/>
      <c r="G221" s="805"/>
      <c r="H221" s="805"/>
      <c r="I221" s="804"/>
      <c r="J221" s="709"/>
      <c r="K221" s="709"/>
      <c r="L221" s="807"/>
      <c r="M221" s="807"/>
      <c r="N221" s="20"/>
      <c r="O221" s="20"/>
    </row>
    <row r="222" spans="1:15" s="5" customFormat="1" ht="12.75">
      <c r="A222" s="19"/>
      <c r="B222" s="47"/>
      <c r="C222" s="65"/>
      <c r="D222" s="803"/>
      <c r="E222" s="237"/>
      <c r="F222" s="804"/>
      <c r="G222" s="805"/>
      <c r="H222" s="805"/>
      <c r="I222" s="804"/>
      <c r="J222" s="709"/>
      <c r="K222" s="709"/>
      <c r="L222" s="807"/>
      <c r="M222" s="807"/>
      <c r="N222" s="20"/>
      <c r="O222" s="20"/>
    </row>
    <row r="223" spans="1:15" s="5" customFormat="1" ht="12.75">
      <c r="A223" s="19"/>
      <c r="B223" s="47"/>
      <c r="C223" s="65"/>
      <c r="D223" s="803"/>
      <c r="E223" s="237"/>
      <c r="F223" s="804"/>
      <c r="G223" s="805"/>
      <c r="H223" s="805"/>
      <c r="I223" s="804"/>
      <c r="J223" s="709"/>
      <c r="K223" s="709"/>
      <c r="L223" s="807"/>
      <c r="M223" s="807"/>
      <c r="N223" s="20"/>
      <c r="O223" s="20"/>
    </row>
    <row r="224" spans="1:15" s="5" customFormat="1" ht="12.75">
      <c r="A224" s="19"/>
      <c r="B224" s="47"/>
      <c r="C224" s="65"/>
      <c r="D224" s="803"/>
      <c r="E224" s="237"/>
      <c r="F224" s="804"/>
      <c r="G224" s="805"/>
      <c r="H224" s="805"/>
      <c r="I224" s="804"/>
      <c r="J224" s="709"/>
      <c r="K224" s="709"/>
      <c r="L224" s="807"/>
      <c r="M224" s="807"/>
      <c r="N224" s="20"/>
      <c r="O224" s="20"/>
    </row>
    <row r="225" spans="1:15" s="5" customFormat="1" ht="12.75">
      <c r="A225" s="19"/>
      <c r="B225" s="47"/>
      <c r="C225" s="65"/>
      <c r="D225" s="803"/>
      <c r="E225" s="237"/>
      <c r="F225" s="804"/>
      <c r="G225" s="805"/>
      <c r="H225" s="805"/>
      <c r="I225" s="804"/>
      <c r="J225" s="709"/>
      <c r="K225" s="709"/>
      <c r="L225" s="807"/>
      <c r="M225" s="807"/>
      <c r="N225" s="20"/>
      <c r="O225" s="20"/>
    </row>
    <row r="226" spans="1:15" s="5" customFormat="1" ht="12.75">
      <c r="A226" s="19"/>
      <c r="B226" s="47"/>
      <c r="C226" s="65"/>
      <c r="D226" s="803"/>
      <c r="E226" s="237"/>
      <c r="F226" s="804"/>
      <c r="G226" s="805"/>
      <c r="H226" s="805"/>
      <c r="I226" s="804"/>
      <c r="J226" s="709"/>
      <c r="K226" s="709"/>
      <c r="L226" s="807"/>
      <c r="M226" s="807"/>
      <c r="N226" s="20"/>
      <c r="O226" s="20"/>
    </row>
    <row r="227" spans="1:15" s="5" customFormat="1" ht="12.75">
      <c r="A227" s="19"/>
      <c r="B227" s="47"/>
      <c r="C227" s="65"/>
      <c r="D227" s="803"/>
      <c r="E227" s="237"/>
      <c r="F227" s="804"/>
      <c r="G227" s="805"/>
      <c r="H227" s="805"/>
      <c r="I227" s="804"/>
      <c r="J227" s="709"/>
      <c r="K227" s="709"/>
      <c r="L227" s="807"/>
      <c r="M227" s="807"/>
      <c r="N227" s="20"/>
      <c r="O227" s="20"/>
    </row>
    <row r="228" spans="1:15" s="5" customFormat="1" ht="12.75">
      <c r="A228" s="19"/>
      <c r="B228" s="47"/>
      <c r="C228" s="65"/>
      <c r="D228" s="803"/>
      <c r="E228" s="237"/>
      <c r="F228" s="804"/>
      <c r="G228" s="805"/>
      <c r="H228" s="805"/>
      <c r="I228" s="804"/>
      <c r="J228" s="709"/>
      <c r="K228" s="709"/>
      <c r="L228" s="807"/>
      <c r="M228" s="807"/>
      <c r="N228" s="20"/>
      <c r="O228" s="20"/>
    </row>
    <row r="229" spans="1:15" s="5" customFormat="1" ht="12.75">
      <c r="A229" s="19"/>
      <c r="B229" s="47"/>
      <c r="C229" s="65"/>
      <c r="D229" s="803"/>
      <c r="E229" s="237"/>
      <c r="F229" s="804"/>
      <c r="G229" s="805"/>
      <c r="H229" s="805"/>
      <c r="I229" s="804"/>
      <c r="J229" s="709"/>
      <c r="K229" s="709"/>
      <c r="L229" s="807"/>
      <c r="M229" s="807"/>
      <c r="N229" s="20"/>
      <c r="O229" s="20"/>
    </row>
    <row r="230" spans="1:15" s="5" customFormat="1" ht="12.75">
      <c r="A230" s="19"/>
      <c r="B230" s="47"/>
      <c r="C230" s="65"/>
      <c r="D230" s="803"/>
      <c r="E230" s="237"/>
      <c r="F230" s="804"/>
      <c r="G230" s="805"/>
      <c r="H230" s="805"/>
      <c r="I230" s="804"/>
      <c r="J230" s="709"/>
      <c r="K230" s="709"/>
      <c r="L230" s="807"/>
      <c r="M230" s="807"/>
      <c r="N230" s="20"/>
      <c r="O230" s="20"/>
    </row>
    <row r="231" spans="1:15" s="5" customFormat="1" ht="12.75">
      <c r="A231" s="19"/>
      <c r="B231" s="47"/>
      <c r="C231" s="65"/>
      <c r="D231" s="803"/>
      <c r="E231" s="237"/>
      <c r="F231" s="804"/>
      <c r="G231" s="805"/>
      <c r="H231" s="805"/>
      <c r="I231" s="804"/>
      <c r="J231" s="709"/>
      <c r="K231" s="709"/>
      <c r="L231" s="807"/>
      <c r="M231" s="807"/>
      <c r="N231" s="20"/>
      <c r="O231" s="20"/>
    </row>
    <row r="232" spans="1:15" s="5" customFormat="1" ht="12.75">
      <c r="A232" s="19"/>
      <c r="B232" s="47"/>
      <c r="C232" s="65"/>
      <c r="D232" s="803"/>
      <c r="E232" s="237"/>
      <c r="F232" s="804"/>
      <c r="G232" s="805"/>
      <c r="H232" s="805"/>
      <c r="I232" s="804"/>
      <c r="J232" s="709"/>
      <c r="K232" s="709"/>
      <c r="L232" s="807"/>
      <c r="M232" s="807"/>
      <c r="N232" s="20"/>
      <c r="O232" s="20"/>
    </row>
    <row r="233" spans="1:15" s="5" customFormat="1" ht="12.75">
      <c r="A233" s="19"/>
      <c r="B233" s="47"/>
      <c r="C233" s="65"/>
      <c r="D233" s="803"/>
      <c r="E233" s="237"/>
      <c r="F233" s="804"/>
      <c r="G233" s="805"/>
      <c r="H233" s="805"/>
      <c r="I233" s="804"/>
      <c r="J233" s="709"/>
      <c r="K233" s="709"/>
      <c r="L233" s="807"/>
      <c r="M233" s="807"/>
      <c r="N233" s="20"/>
      <c r="O233" s="20"/>
    </row>
    <row r="234" spans="1:15" s="5" customFormat="1" ht="12.75">
      <c r="A234" s="19"/>
      <c r="B234" s="47"/>
      <c r="C234" s="65"/>
      <c r="D234" s="803"/>
      <c r="E234" s="237"/>
      <c r="F234" s="804"/>
      <c r="G234" s="805"/>
      <c r="H234" s="805"/>
      <c r="I234" s="804"/>
      <c r="J234" s="709"/>
      <c r="K234" s="709"/>
      <c r="L234" s="807"/>
      <c r="M234" s="807"/>
      <c r="N234" s="20"/>
      <c r="O234" s="20"/>
    </row>
    <row r="235" spans="1:15" s="5" customFormat="1" ht="12.75">
      <c r="A235" s="19"/>
      <c r="B235" s="47"/>
      <c r="C235" s="65"/>
      <c r="D235" s="803"/>
      <c r="E235" s="237"/>
      <c r="F235" s="804"/>
      <c r="G235" s="805"/>
      <c r="H235" s="805"/>
      <c r="I235" s="804"/>
      <c r="J235" s="709"/>
      <c r="K235" s="709"/>
      <c r="L235" s="807"/>
      <c r="M235" s="807"/>
      <c r="N235" s="20"/>
      <c r="O235" s="20"/>
    </row>
    <row r="236" spans="1:15" s="5" customFormat="1" ht="12.75">
      <c r="A236" s="19"/>
      <c r="B236" s="47"/>
      <c r="C236" s="65"/>
      <c r="D236" s="803"/>
      <c r="E236" s="237"/>
      <c r="F236" s="804"/>
      <c r="G236" s="805"/>
      <c r="H236" s="805"/>
      <c r="I236" s="804"/>
      <c r="J236" s="709"/>
      <c r="K236" s="709"/>
      <c r="L236" s="807"/>
      <c r="M236" s="807"/>
      <c r="N236" s="20"/>
      <c r="O236" s="20"/>
    </row>
    <row r="237" spans="1:15" s="5" customFormat="1" ht="12.75">
      <c r="A237" s="19"/>
      <c r="B237" s="47"/>
      <c r="C237" s="65"/>
      <c r="D237" s="803"/>
      <c r="E237" s="237"/>
      <c r="F237" s="804"/>
      <c r="G237" s="805"/>
      <c r="H237" s="805"/>
      <c r="I237" s="804"/>
      <c r="J237" s="709"/>
      <c r="K237" s="709"/>
      <c r="L237" s="807"/>
      <c r="M237" s="807"/>
      <c r="N237" s="20"/>
      <c r="O237" s="20"/>
    </row>
    <row r="238" spans="1:15" s="5" customFormat="1" ht="12.75">
      <c r="A238" s="19"/>
      <c r="B238" s="47"/>
      <c r="C238" s="65"/>
      <c r="D238" s="803"/>
      <c r="E238" s="237"/>
      <c r="F238" s="804"/>
      <c r="G238" s="805"/>
      <c r="H238" s="805"/>
      <c r="I238" s="804"/>
      <c r="J238" s="709"/>
      <c r="K238" s="709"/>
      <c r="L238" s="807"/>
      <c r="M238" s="807"/>
      <c r="N238" s="20"/>
      <c r="O238" s="20"/>
    </row>
    <row r="239" spans="1:15" s="5" customFormat="1" ht="12.75">
      <c r="A239" s="19"/>
      <c r="B239" s="47"/>
      <c r="C239" s="65"/>
      <c r="D239" s="803"/>
      <c r="E239" s="237"/>
      <c r="F239" s="804"/>
      <c r="G239" s="805"/>
      <c r="H239" s="805"/>
      <c r="I239" s="804"/>
      <c r="J239" s="709"/>
      <c r="K239" s="709"/>
      <c r="L239" s="807"/>
      <c r="M239" s="807"/>
      <c r="N239" s="20"/>
      <c r="O239" s="20"/>
    </row>
    <row r="240" spans="1:15" s="5" customFormat="1" ht="12.75">
      <c r="A240" s="19"/>
      <c r="B240" s="47"/>
      <c r="C240" s="65"/>
      <c r="D240" s="803"/>
      <c r="E240" s="237"/>
      <c r="F240" s="804"/>
      <c r="G240" s="805"/>
      <c r="H240" s="805"/>
      <c r="I240" s="804"/>
      <c r="J240" s="709"/>
      <c r="K240" s="709"/>
      <c r="L240" s="807"/>
      <c r="M240" s="807"/>
      <c r="N240" s="20"/>
      <c r="O240" s="20"/>
    </row>
    <row r="241" spans="1:15" s="5" customFormat="1" ht="12.75">
      <c r="A241" s="19"/>
      <c r="B241" s="47"/>
      <c r="C241" s="65"/>
      <c r="D241" s="803"/>
      <c r="E241" s="237"/>
      <c r="F241" s="804"/>
      <c r="G241" s="805"/>
      <c r="H241" s="805"/>
      <c r="I241" s="804"/>
      <c r="J241" s="709"/>
      <c r="K241" s="709"/>
      <c r="L241" s="807"/>
      <c r="M241" s="807"/>
      <c r="N241" s="20"/>
      <c r="O241" s="20"/>
    </row>
    <row r="242" spans="1:15" s="5" customFormat="1" ht="12.75">
      <c r="A242" s="19"/>
      <c r="B242" s="47"/>
      <c r="C242" s="65"/>
      <c r="D242" s="803"/>
      <c r="E242" s="237"/>
      <c r="F242" s="804"/>
      <c r="G242" s="805"/>
      <c r="H242" s="805"/>
      <c r="I242" s="804"/>
      <c r="J242" s="709"/>
      <c r="K242" s="709"/>
      <c r="L242" s="807"/>
      <c r="M242" s="807"/>
      <c r="N242" s="20"/>
      <c r="O242" s="20"/>
    </row>
    <row r="243" spans="1:15" s="5" customFormat="1" ht="12.75">
      <c r="A243" s="19"/>
      <c r="B243" s="47"/>
      <c r="C243" s="65"/>
      <c r="D243" s="803"/>
      <c r="E243" s="237"/>
      <c r="F243" s="804"/>
      <c r="G243" s="805"/>
      <c r="H243" s="805"/>
      <c r="I243" s="804"/>
      <c r="J243" s="709"/>
      <c r="K243" s="709"/>
      <c r="L243" s="807"/>
      <c r="M243" s="807"/>
      <c r="N243" s="20"/>
      <c r="O243" s="20"/>
    </row>
    <row r="244" spans="1:15" s="5" customFormat="1" ht="12.75">
      <c r="A244" s="19"/>
      <c r="B244" s="47"/>
      <c r="C244" s="65"/>
      <c r="D244" s="803"/>
      <c r="E244" s="237"/>
      <c r="F244" s="804"/>
      <c r="G244" s="805"/>
      <c r="H244" s="805"/>
      <c r="I244" s="804"/>
      <c r="J244" s="709"/>
      <c r="K244" s="709"/>
      <c r="L244" s="807"/>
      <c r="M244" s="807"/>
      <c r="N244" s="20"/>
      <c r="O244" s="20"/>
    </row>
    <row r="245" spans="1:15" s="5" customFormat="1" ht="12.75">
      <c r="A245" s="19"/>
      <c r="B245" s="47"/>
      <c r="C245" s="65"/>
      <c r="D245" s="803"/>
      <c r="E245" s="237"/>
      <c r="F245" s="804"/>
      <c r="G245" s="805"/>
      <c r="H245" s="805"/>
      <c r="I245" s="804"/>
      <c r="J245" s="709"/>
      <c r="K245" s="709"/>
      <c r="L245" s="807"/>
      <c r="M245" s="807"/>
      <c r="N245" s="20"/>
      <c r="O245" s="20"/>
    </row>
    <row r="246" spans="1:15" s="5" customFormat="1" ht="12.75">
      <c r="A246" s="19"/>
      <c r="B246" s="47"/>
      <c r="C246" s="65"/>
      <c r="D246" s="803"/>
      <c r="E246" s="237"/>
      <c r="F246" s="804"/>
      <c r="G246" s="805"/>
      <c r="H246" s="805"/>
      <c r="I246" s="804"/>
      <c r="J246" s="709"/>
      <c r="K246" s="709"/>
      <c r="L246" s="807"/>
      <c r="M246" s="807"/>
      <c r="N246" s="20"/>
      <c r="O246" s="20"/>
    </row>
    <row r="247" spans="1:15" s="5" customFormat="1" ht="12.75">
      <c r="A247" s="19"/>
      <c r="B247" s="47"/>
      <c r="C247" s="65"/>
      <c r="D247" s="803"/>
      <c r="E247" s="237"/>
      <c r="F247" s="804"/>
      <c r="G247" s="805"/>
      <c r="H247" s="805"/>
      <c r="I247" s="804"/>
      <c r="J247" s="709"/>
      <c r="K247" s="709"/>
      <c r="L247" s="807"/>
      <c r="M247" s="807"/>
      <c r="N247" s="20"/>
      <c r="O247" s="20"/>
    </row>
    <row r="248" spans="1:15" s="5" customFormat="1" ht="12.75">
      <c r="A248" s="19"/>
      <c r="B248" s="47"/>
      <c r="C248" s="65"/>
      <c r="D248" s="803"/>
      <c r="E248" s="237"/>
      <c r="F248" s="804"/>
      <c r="G248" s="805"/>
      <c r="H248" s="805"/>
      <c r="I248" s="804"/>
      <c r="J248" s="709"/>
      <c r="K248" s="709"/>
      <c r="L248" s="807"/>
      <c r="M248" s="807"/>
      <c r="N248" s="20"/>
      <c r="O248" s="20"/>
    </row>
    <row r="249" spans="1:15" s="5" customFormat="1" ht="12.75">
      <c r="A249" s="19"/>
      <c r="B249" s="47"/>
      <c r="C249" s="65"/>
      <c r="D249" s="803"/>
      <c r="E249" s="237"/>
      <c r="F249" s="804"/>
      <c r="G249" s="805"/>
      <c r="H249" s="805"/>
      <c r="I249" s="804"/>
      <c r="J249" s="709"/>
      <c r="K249" s="709"/>
      <c r="L249" s="807"/>
      <c r="M249" s="807"/>
      <c r="N249" s="20"/>
      <c r="O249" s="20"/>
    </row>
    <row r="250" spans="1:15" s="5" customFormat="1" ht="12.75">
      <c r="A250" s="19"/>
      <c r="B250" s="47"/>
      <c r="C250" s="65"/>
      <c r="D250" s="803"/>
      <c r="E250" s="237"/>
      <c r="F250" s="804"/>
      <c r="G250" s="805"/>
      <c r="H250" s="805"/>
      <c r="I250" s="804"/>
      <c r="J250" s="709"/>
      <c r="K250" s="709"/>
      <c r="L250" s="807"/>
      <c r="M250" s="807"/>
      <c r="N250" s="20"/>
      <c r="O250" s="20"/>
    </row>
    <row r="251" spans="1:15" s="5" customFormat="1" ht="12.75">
      <c r="A251" s="19"/>
      <c r="B251" s="47"/>
      <c r="C251" s="65"/>
      <c r="D251" s="803"/>
      <c r="E251" s="237"/>
      <c r="F251" s="804"/>
      <c r="G251" s="805"/>
      <c r="H251" s="805"/>
      <c r="I251" s="804"/>
      <c r="J251" s="709"/>
      <c r="K251" s="709"/>
      <c r="L251" s="807"/>
      <c r="M251" s="807"/>
      <c r="N251" s="20"/>
      <c r="O251" s="20"/>
    </row>
    <row r="252" spans="1:15" s="5" customFormat="1" ht="12.75">
      <c r="A252" s="19"/>
      <c r="B252" s="47"/>
      <c r="C252" s="65"/>
      <c r="D252" s="803"/>
      <c r="E252" s="237"/>
      <c r="F252" s="804"/>
      <c r="G252" s="805"/>
      <c r="H252" s="805"/>
      <c r="I252" s="804"/>
      <c r="J252" s="709"/>
      <c r="K252" s="709"/>
      <c r="L252" s="807"/>
      <c r="M252" s="807"/>
      <c r="N252" s="20"/>
      <c r="O252" s="20"/>
    </row>
    <row r="253" spans="1:15" s="5" customFormat="1" ht="12.75">
      <c r="A253" s="19"/>
      <c r="B253" s="47"/>
      <c r="C253" s="65"/>
      <c r="D253" s="803"/>
      <c r="E253" s="237"/>
      <c r="F253" s="804"/>
      <c r="G253" s="805"/>
      <c r="H253" s="805"/>
      <c r="I253" s="804"/>
      <c r="J253" s="709"/>
      <c r="K253" s="709"/>
      <c r="L253" s="807"/>
      <c r="M253" s="807"/>
      <c r="N253" s="20"/>
      <c r="O253" s="20"/>
    </row>
    <row r="254" spans="1:15" s="5" customFormat="1" ht="12.75">
      <c r="A254" s="19"/>
      <c r="B254" s="47"/>
      <c r="C254" s="65"/>
      <c r="D254" s="803"/>
      <c r="E254" s="237"/>
      <c r="F254" s="804"/>
      <c r="G254" s="805"/>
      <c r="H254" s="805"/>
      <c r="I254" s="804"/>
      <c r="J254" s="709"/>
      <c r="K254" s="709"/>
      <c r="L254" s="807"/>
      <c r="M254" s="807"/>
      <c r="N254" s="20"/>
      <c r="O254" s="20"/>
    </row>
    <row r="255" spans="1:15" s="5" customFormat="1" ht="12.75">
      <c r="A255" s="19"/>
      <c r="B255" s="47"/>
      <c r="C255" s="65"/>
      <c r="D255" s="803"/>
      <c r="E255" s="237"/>
      <c r="F255" s="804"/>
      <c r="G255" s="805"/>
      <c r="H255" s="805"/>
      <c r="I255" s="804"/>
      <c r="J255" s="709"/>
      <c r="K255" s="709"/>
      <c r="L255" s="807"/>
      <c r="M255" s="807"/>
      <c r="N255" s="20"/>
      <c r="O255" s="20"/>
    </row>
    <row r="256" spans="1:15" s="5" customFormat="1" ht="12.75">
      <c r="A256" s="19"/>
      <c r="B256" s="47"/>
      <c r="C256" s="65"/>
      <c r="D256" s="803"/>
      <c r="E256" s="237"/>
      <c r="F256" s="804"/>
      <c r="G256" s="805"/>
      <c r="H256" s="805"/>
      <c r="I256" s="804"/>
      <c r="J256" s="709"/>
      <c r="K256" s="709"/>
      <c r="L256" s="807"/>
      <c r="M256" s="807"/>
      <c r="N256" s="20"/>
      <c r="O256" s="20"/>
    </row>
    <row r="257" spans="1:15" s="5" customFormat="1" ht="12.75">
      <c r="A257" s="19"/>
      <c r="B257" s="47"/>
      <c r="C257" s="65"/>
      <c r="D257" s="803"/>
      <c r="E257" s="237"/>
      <c r="F257" s="804"/>
      <c r="G257" s="805"/>
      <c r="H257" s="805"/>
      <c r="I257" s="804"/>
      <c r="J257" s="709"/>
      <c r="K257" s="709"/>
      <c r="L257" s="807"/>
      <c r="M257" s="807"/>
      <c r="N257" s="20"/>
      <c r="O257" s="20"/>
    </row>
    <row r="258" spans="1:15" s="5" customFormat="1" ht="12.75">
      <c r="A258" s="19"/>
      <c r="B258" s="47"/>
      <c r="C258" s="65"/>
      <c r="D258" s="803"/>
      <c r="E258" s="237"/>
      <c r="F258" s="804"/>
      <c r="G258" s="805"/>
      <c r="H258" s="805"/>
      <c r="I258" s="804"/>
      <c r="J258" s="709"/>
      <c r="K258" s="709"/>
      <c r="L258" s="807"/>
      <c r="M258" s="807"/>
      <c r="N258" s="20"/>
      <c r="O258" s="20"/>
    </row>
    <row r="259" spans="1:15" s="5" customFormat="1" ht="12.75">
      <c r="A259" s="19"/>
      <c r="B259" s="47"/>
      <c r="C259" s="65"/>
      <c r="D259" s="803"/>
      <c r="E259" s="237"/>
      <c r="F259" s="804"/>
      <c r="G259" s="805"/>
      <c r="H259" s="805"/>
      <c r="I259" s="804"/>
      <c r="J259" s="709"/>
      <c r="K259" s="709"/>
      <c r="L259" s="807"/>
      <c r="M259" s="807"/>
      <c r="N259" s="20"/>
      <c r="O259" s="20"/>
    </row>
    <row r="260" spans="1:15" s="5" customFormat="1" ht="12.75">
      <c r="A260" s="19"/>
      <c r="B260" s="47"/>
      <c r="C260" s="65"/>
      <c r="D260" s="803"/>
      <c r="E260" s="237"/>
      <c r="F260" s="804"/>
      <c r="G260" s="805"/>
      <c r="H260" s="805"/>
      <c r="I260" s="804"/>
      <c r="J260" s="709"/>
      <c r="K260" s="709"/>
      <c r="L260" s="807"/>
      <c r="M260" s="807"/>
      <c r="N260" s="20"/>
      <c r="O260" s="20"/>
    </row>
    <row r="261" spans="1:15" s="5" customFormat="1" ht="12.75">
      <c r="A261" s="19"/>
      <c r="B261" s="47"/>
      <c r="C261" s="65"/>
      <c r="D261" s="803"/>
      <c r="E261" s="237"/>
      <c r="F261" s="804"/>
      <c r="G261" s="805"/>
      <c r="H261" s="805"/>
      <c r="I261" s="804"/>
      <c r="J261" s="709"/>
      <c r="K261" s="709"/>
      <c r="L261" s="807"/>
      <c r="M261" s="807"/>
      <c r="N261" s="20"/>
      <c r="O261" s="20"/>
    </row>
    <row r="262" spans="1:15" s="5" customFormat="1" ht="12.75">
      <c r="A262" s="19"/>
      <c r="B262" s="47"/>
      <c r="C262" s="65"/>
      <c r="D262" s="803"/>
      <c r="E262" s="237"/>
      <c r="F262" s="804"/>
      <c r="G262" s="805"/>
      <c r="H262" s="805"/>
      <c r="I262" s="804"/>
      <c r="J262" s="709"/>
      <c r="K262" s="709"/>
      <c r="L262" s="807"/>
      <c r="M262" s="807"/>
      <c r="N262" s="20"/>
      <c r="O262" s="20"/>
    </row>
    <row r="263" spans="1:15" s="5" customFormat="1" ht="12.75">
      <c r="A263" s="19"/>
      <c r="B263" s="47"/>
      <c r="C263" s="65"/>
      <c r="D263" s="803"/>
      <c r="E263" s="237"/>
      <c r="F263" s="804"/>
      <c r="G263" s="805"/>
      <c r="H263" s="805"/>
      <c r="I263" s="804"/>
      <c r="J263" s="709"/>
      <c r="K263" s="709"/>
      <c r="L263" s="807"/>
      <c r="M263" s="807"/>
      <c r="N263" s="20"/>
      <c r="O263" s="20"/>
    </row>
    <row r="264" spans="1:15" s="5" customFormat="1" ht="12.75">
      <c r="A264" s="19"/>
      <c r="B264" s="47"/>
      <c r="C264" s="65"/>
      <c r="D264" s="803"/>
      <c r="E264" s="237"/>
      <c r="F264" s="804"/>
      <c r="G264" s="805"/>
      <c r="H264" s="805"/>
      <c r="I264" s="804"/>
      <c r="J264" s="709"/>
      <c r="K264" s="709"/>
      <c r="L264" s="807"/>
      <c r="M264" s="807"/>
      <c r="N264" s="20"/>
      <c r="O264" s="20"/>
    </row>
    <row r="265" spans="1:15" s="5" customFormat="1" ht="12.75">
      <c r="A265" s="19"/>
      <c r="B265" s="47"/>
      <c r="C265" s="65"/>
      <c r="D265" s="803"/>
      <c r="E265" s="237"/>
      <c r="F265" s="804"/>
      <c r="G265" s="805"/>
      <c r="H265" s="805"/>
      <c r="I265" s="804"/>
      <c r="J265" s="709"/>
      <c r="K265" s="709"/>
      <c r="L265" s="807"/>
      <c r="M265" s="807"/>
      <c r="N265" s="20"/>
      <c r="O265" s="20"/>
    </row>
    <row r="266" spans="1:15" s="5" customFormat="1" ht="12.75">
      <c r="A266" s="19"/>
      <c r="B266" s="47"/>
      <c r="C266" s="65"/>
      <c r="D266" s="803"/>
      <c r="E266" s="237"/>
      <c r="F266" s="804"/>
      <c r="G266" s="805"/>
      <c r="H266" s="805"/>
      <c r="I266" s="804"/>
      <c r="J266" s="709"/>
      <c r="K266" s="709"/>
      <c r="L266" s="807"/>
      <c r="M266" s="807"/>
      <c r="N266" s="20"/>
      <c r="O266" s="20"/>
    </row>
    <row r="267" spans="1:15" s="5" customFormat="1" ht="12.75">
      <c r="A267" s="19"/>
      <c r="B267" s="47"/>
      <c r="C267" s="65"/>
      <c r="D267" s="803"/>
      <c r="E267" s="237"/>
      <c r="F267" s="804"/>
      <c r="G267" s="805"/>
      <c r="H267" s="805"/>
      <c r="I267" s="804"/>
      <c r="J267" s="709"/>
      <c r="K267" s="709"/>
      <c r="L267" s="807"/>
      <c r="M267" s="807"/>
      <c r="N267" s="20"/>
      <c r="O267" s="20"/>
    </row>
    <row r="268" spans="1:15" s="5" customFormat="1" ht="12.75">
      <c r="A268" s="19"/>
      <c r="B268" s="47"/>
      <c r="C268" s="65"/>
      <c r="D268" s="803"/>
      <c r="E268" s="237"/>
      <c r="F268" s="804"/>
      <c r="G268" s="805"/>
      <c r="H268" s="805"/>
      <c r="I268" s="804"/>
      <c r="J268" s="709"/>
      <c r="K268" s="709"/>
      <c r="L268" s="807"/>
      <c r="M268" s="807"/>
      <c r="N268" s="20"/>
      <c r="O268" s="20"/>
    </row>
    <row r="269" spans="1:15" s="5" customFormat="1" ht="12.75">
      <c r="A269" s="19"/>
      <c r="B269" s="47"/>
      <c r="C269" s="808"/>
      <c r="D269" s="803"/>
      <c r="E269" s="237"/>
      <c r="F269" s="804"/>
      <c r="G269" s="805"/>
      <c r="H269" s="805"/>
      <c r="I269" s="804"/>
      <c r="J269" s="709"/>
      <c r="K269" s="709"/>
      <c r="L269" s="807"/>
      <c r="M269" s="807"/>
      <c r="N269" s="20"/>
      <c r="O269" s="20"/>
    </row>
    <row r="270" spans="1:15" s="5" customFormat="1" ht="12.75">
      <c r="A270" s="19"/>
      <c r="B270" s="47"/>
      <c r="C270" s="808"/>
      <c r="D270" s="803"/>
      <c r="E270" s="237"/>
      <c r="F270" s="804"/>
      <c r="G270" s="805"/>
      <c r="H270" s="805"/>
      <c r="I270" s="804"/>
      <c r="J270" s="709"/>
      <c r="K270" s="709"/>
      <c r="L270" s="807"/>
      <c r="M270" s="807"/>
      <c r="N270" s="20"/>
      <c r="O270" s="20"/>
    </row>
    <row r="271" spans="1:15" s="5" customFormat="1" ht="12.75">
      <c r="A271" s="19"/>
      <c r="B271" s="47"/>
      <c r="C271" s="808"/>
      <c r="D271" s="803"/>
      <c r="E271" s="237"/>
      <c r="F271" s="804"/>
      <c r="G271" s="805"/>
      <c r="H271" s="805"/>
      <c r="I271" s="804"/>
      <c r="J271" s="709"/>
      <c r="K271" s="709"/>
      <c r="L271" s="807"/>
      <c r="M271" s="807"/>
      <c r="N271" s="20"/>
      <c r="O271" s="20"/>
    </row>
    <row r="272" spans="1:15" s="5" customFormat="1" ht="12.75">
      <c r="A272" s="19"/>
      <c r="B272" s="47"/>
      <c r="C272" s="808"/>
      <c r="D272" s="803"/>
      <c r="E272" s="237"/>
      <c r="F272" s="804"/>
      <c r="G272" s="805"/>
      <c r="H272" s="805"/>
      <c r="I272" s="804"/>
      <c r="J272" s="709"/>
      <c r="K272" s="709"/>
      <c r="L272" s="807"/>
      <c r="M272" s="807"/>
      <c r="N272" s="20"/>
      <c r="O272" s="20"/>
    </row>
    <row r="273" spans="1:15" s="5" customFormat="1" ht="12.75">
      <c r="A273" s="19"/>
      <c r="B273" s="47"/>
      <c r="C273" s="808"/>
      <c r="D273" s="803"/>
      <c r="E273" s="237"/>
      <c r="F273" s="804"/>
      <c r="G273" s="805"/>
      <c r="H273" s="805"/>
      <c r="I273" s="804"/>
      <c r="J273" s="709"/>
      <c r="K273" s="709"/>
      <c r="L273" s="807"/>
      <c r="M273" s="807"/>
      <c r="N273" s="20"/>
      <c r="O273" s="20"/>
    </row>
    <row r="274" spans="1:15" s="5" customFormat="1" ht="12.75">
      <c r="A274" s="19"/>
      <c r="B274" s="47"/>
      <c r="C274" s="808"/>
      <c r="D274" s="803"/>
      <c r="E274" s="237"/>
      <c r="F274" s="804"/>
      <c r="G274" s="805"/>
      <c r="H274" s="805"/>
      <c r="I274" s="804"/>
      <c r="J274" s="709"/>
      <c r="K274" s="709"/>
      <c r="L274" s="807"/>
      <c r="M274" s="807"/>
      <c r="N274" s="20"/>
      <c r="O274" s="20"/>
    </row>
    <row r="275" spans="1:15" s="5" customFormat="1" ht="12.75">
      <c r="A275" s="19"/>
      <c r="B275" s="47"/>
      <c r="C275" s="65"/>
      <c r="D275" s="803"/>
      <c r="E275" s="237"/>
      <c r="F275" s="804"/>
      <c r="G275" s="805"/>
      <c r="H275" s="805"/>
      <c r="I275" s="804"/>
      <c r="J275" s="709"/>
      <c r="K275" s="709"/>
      <c r="L275" s="807"/>
      <c r="M275" s="807"/>
      <c r="N275" s="20"/>
      <c r="O275" s="20"/>
    </row>
    <row r="276" spans="1:15" s="5" customFormat="1" ht="12.75">
      <c r="A276" s="19"/>
      <c r="B276" s="47"/>
      <c r="C276" s="65"/>
      <c r="D276" s="803"/>
      <c r="E276" s="237"/>
      <c r="F276" s="804"/>
      <c r="G276" s="805"/>
      <c r="H276" s="805"/>
      <c r="I276" s="804"/>
      <c r="J276" s="709"/>
      <c r="K276" s="709"/>
      <c r="L276" s="807"/>
      <c r="M276" s="807"/>
      <c r="N276" s="20"/>
      <c r="O276" s="20"/>
    </row>
    <row r="277" spans="1:15" s="5" customFormat="1" ht="12.75">
      <c r="A277" s="19"/>
      <c r="B277" s="47"/>
      <c r="C277" s="65"/>
      <c r="D277" s="803"/>
      <c r="E277" s="237"/>
      <c r="F277" s="804"/>
      <c r="G277" s="805"/>
      <c r="H277" s="805"/>
      <c r="I277" s="804"/>
      <c r="J277" s="709"/>
      <c r="K277" s="709"/>
      <c r="L277" s="807"/>
      <c r="M277" s="807"/>
      <c r="N277" s="20"/>
      <c r="O277" s="20"/>
    </row>
    <row r="278" spans="1:15" s="5" customFormat="1" ht="12.75">
      <c r="A278" s="19"/>
      <c r="B278" s="47"/>
      <c r="C278" s="65"/>
      <c r="D278" s="803"/>
      <c r="E278" s="237"/>
      <c r="F278" s="804"/>
      <c r="G278" s="805"/>
      <c r="H278" s="805"/>
      <c r="I278" s="804"/>
      <c r="J278" s="709"/>
      <c r="K278" s="709"/>
      <c r="L278" s="807"/>
      <c r="M278" s="807"/>
      <c r="N278" s="20"/>
      <c r="O278" s="20"/>
    </row>
    <row r="279" spans="1:15" s="5" customFormat="1" ht="12.75">
      <c r="A279" s="19"/>
      <c r="B279" s="47"/>
      <c r="C279" s="65"/>
      <c r="D279" s="803"/>
      <c r="E279" s="237"/>
      <c r="F279" s="804"/>
      <c r="G279" s="805"/>
      <c r="H279" s="805"/>
      <c r="I279" s="804"/>
      <c r="J279" s="709"/>
      <c r="K279" s="709"/>
      <c r="L279" s="807"/>
      <c r="M279" s="807"/>
      <c r="N279" s="20"/>
      <c r="O279" s="20"/>
    </row>
    <row r="280" spans="1:15" s="5" customFormat="1" ht="12.75">
      <c r="A280" s="19"/>
      <c r="B280" s="47"/>
      <c r="C280" s="65"/>
      <c r="D280" s="803"/>
      <c r="E280" s="237"/>
      <c r="F280" s="804"/>
      <c r="G280" s="805"/>
      <c r="H280" s="805"/>
      <c r="I280" s="804"/>
      <c r="J280" s="709"/>
      <c r="K280" s="709"/>
      <c r="L280" s="807"/>
      <c r="M280" s="807"/>
      <c r="N280" s="20"/>
      <c r="O280" s="20"/>
    </row>
    <row r="281" spans="1:15" s="5" customFormat="1" ht="12.75">
      <c r="A281" s="19"/>
      <c r="B281" s="47"/>
      <c r="C281" s="65"/>
      <c r="D281" s="803"/>
      <c r="E281" s="237"/>
      <c r="F281" s="804"/>
      <c r="G281" s="805"/>
      <c r="H281" s="805"/>
      <c r="I281" s="804"/>
      <c r="J281" s="709"/>
      <c r="K281" s="709"/>
      <c r="L281" s="807"/>
      <c r="M281" s="807"/>
      <c r="N281" s="20"/>
      <c r="O281" s="20"/>
    </row>
    <row r="282" spans="1:15" s="5" customFormat="1" ht="12.75">
      <c r="A282" s="19"/>
      <c r="B282" s="47"/>
      <c r="C282" s="65"/>
      <c r="D282" s="803"/>
      <c r="E282" s="237"/>
      <c r="F282" s="804"/>
      <c r="G282" s="805"/>
      <c r="H282" s="805"/>
      <c r="I282" s="804"/>
      <c r="J282" s="709"/>
      <c r="K282" s="709"/>
      <c r="L282" s="807"/>
      <c r="M282" s="807"/>
      <c r="N282" s="20"/>
      <c r="O282" s="20"/>
    </row>
    <row r="283" spans="1:15" s="5" customFormat="1" ht="12.75">
      <c r="A283" s="19"/>
      <c r="B283" s="47"/>
      <c r="C283" s="65"/>
      <c r="D283" s="803"/>
      <c r="E283" s="237"/>
      <c r="F283" s="804"/>
      <c r="G283" s="805"/>
      <c r="H283" s="805"/>
      <c r="I283" s="804"/>
      <c r="J283" s="709"/>
      <c r="K283" s="709"/>
      <c r="L283" s="807"/>
      <c r="M283" s="807"/>
      <c r="N283" s="20"/>
      <c r="O283" s="20"/>
    </row>
    <row r="284" spans="1:15" s="5" customFormat="1" ht="12.75">
      <c r="A284" s="19"/>
      <c r="B284" s="47"/>
      <c r="C284" s="65"/>
      <c r="D284" s="803"/>
      <c r="E284" s="237"/>
      <c r="F284" s="804"/>
      <c r="G284" s="805"/>
      <c r="H284" s="805"/>
      <c r="I284" s="804"/>
      <c r="J284" s="709"/>
      <c r="K284" s="709"/>
      <c r="L284" s="807"/>
      <c r="M284" s="807"/>
      <c r="N284" s="20"/>
      <c r="O284" s="20"/>
    </row>
    <row r="285" spans="1:15" s="5" customFormat="1" ht="12.75">
      <c r="A285" s="19"/>
      <c r="B285" s="47"/>
      <c r="C285" s="65"/>
      <c r="D285" s="803"/>
      <c r="E285" s="237"/>
      <c r="F285" s="804"/>
      <c r="G285" s="805"/>
      <c r="H285" s="805"/>
      <c r="I285" s="804"/>
      <c r="J285" s="709"/>
      <c r="K285" s="709"/>
      <c r="L285" s="807"/>
      <c r="M285" s="807"/>
      <c r="N285" s="20"/>
      <c r="O285" s="20"/>
    </row>
    <row r="286" spans="1:15" s="5" customFormat="1" ht="12.75">
      <c r="A286" s="19"/>
      <c r="B286" s="47"/>
      <c r="C286" s="65"/>
      <c r="D286" s="803"/>
      <c r="E286" s="237"/>
      <c r="F286" s="804"/>
      <c r="G286" s="805"/>
      <c r="H286" s="805"/>
      <c r="I286" s="804"/>
      <c r="J286" s="709"/>
      <c r="K286" s="709"/>
      <c r="L286" s="807"/>
      <c r="M286" s="807"/>
      <c r="N286" s="20"/>
      <c r="O286" s="20"/>
    </row>
    <row r="287" spans="1:15" s="5" customFormat="1" ht="12.75">
      <c r="A287" s="19"/>
      <c r="B287" s="47"/>
      <c r="C287" s="65"/>
      <c r="D287" s="803"/>
      <c r="E287" s="237"/>
      <c r="F287" s="804"/>
      <c r="G287" s="805"/>
      <c r="H287" s="805"/>
      <c r="I287" s="804"/>
      <c r="J287" s="709"/>
      <c r="K287" s="709"/>
      <c r="L287" s="807"/>
      <c r="M287" s="807"/>
      <c r="N287" s="20"/>
      <c r="O287" s="20"/>
    </row>
    <row r="288" spans="1:15" s="5" customFormat="1" ht="12.75">
      <c r="A288" s="19"/>
      <c r="B288" s="47"/>
      <c r="C288" s="65"/>
      <c r="D288" s="803"/>
      <c r="E288" s="237"/>
      <c r="F288" s="804"/>
      <c r="G288" s="805"/>
      <c r="H288" s="805"/>
      <c r="I288" s="804"/>
      <c r="J288" s="709"/>
      <c r="K288" s="709"/>
      <c r="L288" s="807"/>
      <c r="M288" s="807"/>
      <c r="N288" s="20"/>
      <c r="O288" s="20"/>
    </row>
    <row r="289" spans="1:15" s="5" customFormat="1" ht="12.75">
      <c r="A289" s="19"/>
      <c r="B289" s="47"/>
      <c r="C289" s="65"/>
      <c r="D289" s="803"/>
      <c r="E289" s="237"/>
      <c r="F289" s="804"/>
      <c r="G289" s="805"/>
      <c r="H289" s="805"/>
      <c r="I289" s="804"/>
      <c r="J289" s="709"/>
      <c r="K289" s="709"/>
      <c r="L289" s="807"/>
      <c r="M289" s="807"/>
      <c r="N289" s="20"/>
      <c r="O289" s="20"/>
    </row>
    <row r="290" spans="1:15" s="5" customFormat="1" ht="12.75">
      <c r="A290" s="19"/>
      <c r="B290" s="47"/>
      <c r="C290" s="65"/>
      <c r="D290" s="803"/>
      <c r="E290" s="237"/>
      <c r="F290" s="804"/>
      <c r="G290" s="805"/>
      <c r="H290" s="805"/>
      <c r="I290" s="804"/>
      <c r="J290" s="709"/>
      <c r="K290" s="709"/>
      <c r="L290" s="807"/>
      <c r="M290" s="807"/>
      <c r="N290" s="20"/>
      <c r="O290" s="20"/>
    </row>
    <row r="291" spans="1:15" s="5" customFormat="1" ht="12.75">
      <c r="A291" s="19"/>
      <c r="B291" s="47"/>
      <c r="C291" s="65"/>
      <c r="D291" s="803"/>
      <c r="E291" s="237"/>
      <c r="F291" s="804"/>
      <c r="G291" s="805"/>
      <c r="H291" s="805"/>
      <c r="I291" s="804"/>
      <c r="J291" s="709"/>
      <c r="K291" s="709"/>
      <c r="L291" s="807"/>
      <c r="M291" s="807"/>
      <c r="N291" s="20"/>
      <c r="O291" s="20"/>
    </row>
    <row r="292" spans="1:15" s="5" customFormat="1" ht="12.75">
      <c r="A292" s="19"/>
      <c r="B292" s="47"/>
      <c r="C292" s="65"/>
      <c r="D292" s="803"/>
      <c r="E292" s="237"/>
      <c r="F292" s="804"/>
      <c r="G292" s="805"/>
      <c r="H292" s="805"/>
      <c r="I292" s="804"/>
      <c r="J292" s="709"/>
      <c r="K292" s="709"/>
      <c r="L292" s="807"/>
      <c r="M292" s="807"/>
      <c r="N292" s="20"/>
      <c r="O292" s="20"/>
    </row>
    <row r="293" spans="1:15" s="5" customFormat="1" ht="12.75">
      <c r="A293" s="19"/>
      <c r="B293" s="47"/>
      <c r="C293" s="65"/>
      <c r="D293" s="803"/>
      <c r="E293" s="237"/>
      <c r="F293" s="804"/>
      <c r="G293" s="805"/>
      <c r="H293" s="805"/>
      <c r="I293" s="804"/>
      <c r="J293" s="709"/>
      <c r="K293" s="709"/>
      <c r="L293" s="807"/>
      <c r="M293" s="807"/>
      <c r="N293" s="20"/>
      <c r="O293" s="20"/>
    </row>
    <row r="294" spans="1:15" s="5" customFormat="1" ht="12.75">
      <c r="A294" s="19"/>
      <c r="B294" s="47"/>
      <c r="C294" s="65"/>
      <c r="D294" s="803"/>
      <c r="E294" s="237"/>
      <c r="F294" s="804"/>
      <c r="G294" s="805"/>
      <c r="H294" s="805"/>
      <c r="I294" s="804"/>
      <c r="J294" s="709"/>
      <c r="K294" s="709"/>
      <c r="L294" s="807"/>
      <c r="M294" s="807"/>
      <c r="N294" s="20"/>
      <c r="O294" s="20"/>
    </row>
    <row r="295" spans="1:15" s="5" customFormat="1" ht="12.75">
      <c r="A295" s="19"/>
      <c r="B295" s="47"/>
      <c r="C295" s="65"/>
      <c r="D295" s="803"/>
      <c r="E295" s="237"/>
      <c r="F295" s="804"/>
      <c r="G295" s="805"/>
      <c r="H295" s="805"/>
      <c r="I295" s="804"/>
      <c r="J295" s="709"/>
      <c r="K295" s="709"/>
      <c r="L295" s="807"/>
      <c r="M295" s="807"/>
      <c r="N295" s="20"/>
      <c r="O295" s="20"/>
    </row>
    <row r="296" spans="1:15" s="5" customFormat="1" ht="12.75">
      <c r="A296" s="19"/>
      <c r="B296" s="47"/>
      <c r="C296" s="65"/>
      <c r="D296" s="803"/>
      <c r="E296" s="237"/>
      <c r="F296" s="804"/>
      <c r="G296" s="805"/>
      <c r="H296" s="805"/>
      <c r="I296" s="804"/>
      <c r="J296" s="709"/>
      <c r="K296" s="709"/>
      <c r="L296" s="807"/>
      <c r="M296" s="807"/>
      <c r="N296" s="20"/>
      <c r="O296" s="20"/>
    </row>
    <row r="297" spans="1:15" s="5" customFormat="1" ht="12.75">
      <c r="A297" s="19"/>
      <c r="B297" s="47"/>
      <c r="C297" s="65"/>
      <c r="D297" s="803"/>
      <c r="E297" s="237"/>
      <c r="F297" s="804"/>
      <c r="G297" s="805"/>
      <c r="H297" s="805"/>
      <c r="I297" s="804"/>
      <c r="J297" s="709"/>
      <c r="K297" s="709"/>
      <c r="L297" s="807"/>
      <c r="M297" s="807"/>
      <c r="N297" s="20"/>
      <c r="O297" s="20"/>
    </row>
    <row r="298" spans="1:15" s="5" customFormat="1" ht="12.75">
      <c r="A298" s="19"/>
      <c r="B298" s="47"/>
      <c r="C298" s="65"/>
      <c r="D298" s="803"/>
      <c r="E298" s="237"/>
      <c r="F298" s="804"/>
      <c r="G298" s="805"/>
      <c r="H298" s="805"/>
      <c r="I298" s="804"/>
      <c r="J298" s="709"/>
      <c r="K298" s="709"/>
      <c r="L298" s="807"/>
      <c r="M298" s="807"/>
      <c r="N298" s="20"/>
      <c r="O298" s="20"/>
    </row>
    <row r="299" spans="1:15" s="5" customFormat="1" ht="12.75">
      <c r="A299" s="19"/>
      <c r="B299" s="47"/>
      <c r="C299" s="65"/>
      <c r="D299" s="803"/>
      <c r="E299" s="237"/>
      <c r="F299" s="804"/>
      <c r="G299" s="805"/>
      <c r="H299" s="805"/>
      <c r="I299" s="804"/>
      <c r="J299" s="709"/>
      <c r="K299" s="709"/>
      <c r="L299" s="807"/>
      <c r="M299" s="807"/>
      <c r="N299" s="20"/>
      <c r="O299" s="20"/>
    </row>
    <row r="300" spans="1:15" s="5" customFormat="1" ht="12.75">
      <c r="A300" s="19"/>
      <c r="B300" s="47"/>
      <c r="C300" s="65"/>
      <c r="D300" s="803"/>
      <c r="E300" s="237"/>
      <c r="F300" s="804"/>
      <c r="G300" s="805"/>
      <c r="H300" s="805"/>
      <c r="I300" s="804"/>
      <c r="J300" s="709"/>
      <c r="K300" s="709"/>
      <c r="L300" s="807"/>
      <c r="M300" s="807"/>
      <c r="N300" s="20"/>
      <c r="O300" s="20"/>
    </row>
    <row r="301" spans="1:15" s="5" customFormat="1" ht="12.75">
      <c r="A301" s="19"/>
      <c r="B301" s="47"/>
      <c r="C301" s="65"/>
      <c r="D301" s="803"/>
      <c r="E301" s="237"/>
      <c r="F301" s="804"/>
      <c r="G301" s="805"/>
      <c r="H301" s="805"/>
      <c r="I301" s="804"/>
      <c r="J301" s="709"/>
      <c r="K301" s="709"/>
      <c r="L301" s="807"/>
      <c r="M301" s="807"/>
      <c r="N301" s="20"/>
      <c r="O301" s="20"/>
    </row>
    <row r="302" spans="1:15" s="5" customFormat="1" ht="12.75">
      <c r="A302" s="19"/>
      <c r="B302" s="47"/>
      <c r="C302" s="65"/>
      <c r="D302" s="803"/>
      <c r="E302" s="237"/>
      <c r="F302" s="804"/>
      <c r="G302" s="805"/>
      <c r="H302" s="805"/>
      <c r="I302" s="804"/>
      <c r="J302" s="709"/>
      <c r="K302" s="709"/>
      <c r="L302" s="807"/>
      <c r="M302" s="807"/>
      <c r="N302" s="20"/>
      <c r="O302" s="20"/>
    </row>
    <row r="303" spans="1:15" s="5" customFormat="1" ht="12.75">
      <c r="A303" s="19"/>
      <c r="B303" s="47"/>
      <c r="C303" s="65"/>
      <c r="D303" s="803"/>
      <c r="E303" s="237"/>
      <c r="F303" s="804"/>
      <c r="G303" s="805"/>
      <c r="H303" s="805"/>
      <c r="I303" s="804"/>
      <c r="J303" s="709"/>
      <c r="K303" s="709"/>
      <c r="L303" s="807"/>
      <c r="M303" s="807"/>
      <c r="N303" s="20"/>
      <c r="O303" s="20"/>
    </row>
    <row r="304" spans="1:15" s="5" customFormat="1" ht="12.75">
      <c r="A304" s="19"/>
      <c r="B304" s="47"/>
      <c r="C304" s="65"/>
      <c r="D304" s="803"/>
      <c r="E304" s="237"/>
      <c r="F304" s="804"/>
      <c r="G304" s="805"/>
      <c r="H304" s="805"/>
      <c r="I304" s="804"/>
      <c r="J304" s="709"/>
      <c r="K304" s="709"/>
      <c r="L304" s="807"/>
      <c r="M304" s="807"/>
      <c r="N304" s="20"/>
      <c r="O304" s="20"/>
    </row>
    <row r="305" spans="1:15" s="5" customFormat="1" ht="12.75">
      <c r="A305" s="19"/>
      <c r="B305" s="47"/>
      <c r="C305" s="65"/>
      <c r="D305" s="803"/>
      <c r="E305" s="237"/>
      <c r="F305" s="804"/>
      <c r="G305" s="805"/>
      <c r="H305" s="805"/>
      <c r="I305" s="804"/>
      <c r="J305" s="709"/>
      <c r="K305" s="709"/>
      <c r="L305" s="807"/>
      <c r="M305" s="807"/>
      <c r="N305" s="20"/>
      <c r="O305" s="20"/>
    </row>
    <row r="306" spans="1:15" s="5" customFormat="1" ht="12.75">
      <c r="A306" s="19"/>
      <c r="B306" s="47"/>
      <c r="C306" s="65"/>
      <c r="D306" s="803"/>
      <c r="E306" s="237"/>
      <c r="F306" s="804"/>
      <c r="G306" s="805"/>
      <c r="H306" s="805"/>
      <c r="I306" s="804"/>
      <c r="J306" s="709"/>
      <c r="K306" s="709"/>
      <c r="L306" s="807"/>
      <c r="M306" s="807"/>
      <c r="N306" s="20"/>
      <c r="O306" s="20"/>
    </row>
    <row r="307" spans="1:15" s="5" customFormat="1" ht="12.75">
      <c r="A307" s="19"/>
      <c r="B307" s="47"/>
      <c r="C307" s="65"/>
      <c r="D307" s="803"/>
      <c r="E307" s="237"/>
      <c r="F307" s="804"/>
      <c r="G307" s="805"/>
      <c r="H307" s="805"/>
      <c r="I307" s="804"/>
      <c r="J307" s="709"/>
      <c r="K307" s="709"/>
      <c r="L307" s="807"/>
      <c r="M307" s="807"/>
      <c r="N307" s="20"/>
      <c r="O307" s="20"/>
    </row>
    <row r="308" spans="1:15" s="5" customFormat="1" ht="12.75">
      <c r="A308" s="19"/>
      <c r="B308" s="47"/>
      <c r="C308" s="65"/>
      <c r="D308" s="803"/>
      <c r="E308" s="237"/>
      <c r="F308" s="804"/>
      <c r="G308" s="805"/>
      <c r="H308" s="805"/>
      <c r="I308" s="804"/>
      <c r="J308" s="709"/>
      <c r="K308" s="709"/>
      <c r="L308" s="807"/>
      <c r="M308" s="807"/>
      <c r="N308" s="20"/>
      <c r="O308" s="20"/>
    </row>
    <row r="309" spans="1:15" s="5" customFormat="1" ht="12.75">
      <c r="A309" s="19"/>
      <c r="B309" s="47"/>
      <c r="C309" s="65"/>
      <c r="D309" s="803"/>
      <c r="E309" s="237"/>
      <c r="F309" s="804"/>
      <c r="G309" s="805"/>
      <c r="H309" s="805"/>
      <c r="I309" s="804"/>
      <c r="J309" s="709"/>
      <c r="K309" s="709"/>
      <c r="L309" s="807"/>
      <c r="M309" s="807"/>
      <c r="N309" s="20"/>
      <c r="O309" s="20"/>
    </row>
    <row r="310" spans="1:15" s="5" customFormat="1" ht="12.75">
      <c r="A310" s="19"/>
      <c r="B310" s="47"/>
      <c r="C310" s="65"/>
      <c r="D310" s="803"/>
      <c r="E310" s="237"/>
      <c r="F310" s="804"/>
      <c r="G310" s="805"/>
      <c r="H310" s="805"/>
      <c r="I310" s="804"/>
      <c r="J310" s="709"/>
      <c r="K310" s="709"/>
      <c r="L310" s="807"/>
      <c r="M310" s="807"/>
      <c r="N310" s="20"/>
      <c r="O310" s="20"/>
    </row>
    <row r="311" spans="1:15" s="5" customFormat="1" ht="12.75">
      <c r="A311" s="19"/>
      <c r="B311" s="47"/>
      <c r="C311" s="65"/>
      <c r="D311" s="803"/>
      <c r="E311" s="237"/>
      <c r="F311" s="804"/>
      <c r="G311" s="805"/>
      <c r="H311" s="805"/>
      <c r="I311" s="804"/>
      <c r="J311" s="709"/>
      <c r="K311" s="709"/>
      <c r="L311" s="807"/>
      <c r="M311" s="807"/>
      <c r="N311" s="20"/>
      <c r="O311" s="20"/>
    </row>
    <row r="312" spans="1:15" s="5" customFormat="1" ht="12.75">
      <c r="A312" s="19"/>
      <c r="B312" s="47"/>
      <c r="C312" s="65"/>
      <c r="D312" s="803"/>
      <c r="E312" s="237"/>
      <c r="F312" s="804"/>
      <c r="G312" s="805"/>
      <c r="H312" s="805"/>
      <c r="I312" s="804"/>
      <c r="J312" s="709"/>
      <c r="K312" s="709"/>
      <c r="L312" s="807"/>
      <c r="M312" s="807"/>
      <c r="N312" s="20"/>
      <c r="O312" s="20"/>
    </row>
    <row r="313" spans="1:15" s="5" customFormat="1" ht="12.75">
      <c r="A313" s="19"/>
      <c r="B313" s="47"/>
      <c r="C313" s="65"/>
      <c r="D313" s="803"/>
      <c r="E313" s="237"/>
      <c r="F313" s="804"/>
      <c r="G313" s="805"/>
      <c r="H313" s="805"/>
      <c r="I313" s="804"/>
      <c r="J313" s="709"/>
      <c r="K313" s="709"/>
      <c r="L313" s="807"/>
      <c r="M313" s="807"/>
      <c r="N313" s="20"/>
      <c r="O313" s="20"/>
    </row>
    <row r="314" spans="1:15" s="5" customFormat="1" ht="12.75">
      <c r="A314" s="19"/>
      <c r="B314" s="47"/>
      <c r="C314" s="65"/>
      <c r="D314" s="803"/>
      <c r="E314" s="237"/>
      <c r="F314" s="804"/>
      <c r="G314" s="805"/>
      <c r="H314" s="805"/>
      <c r="I314" s="804"/>
      <c r="J314" s="709"/>
      <c r="K314" s="709"/>
      <c r="L314" s="807"/>
      <c r="M314" s="807"/>
      <c r="N314" s="20"/>
      <c r="O314" s="20"/>
    </row>
    <row r="315" spans="1:15" s="5" customFormat="1" ht="12.75">
      <c r="A315" s="19"/>
      <c r="B315" s="47"/>
      <c r="C315" s="65"/>
      <c r="D315" s="803"/>
      <c r="E315" s="237"/>
      <c r="F315" s="804"/>
      <c r="G315" s="805"/>
      <c r="H315" s="805"/>
      <c r="I315" s="804"/>
      <c r="J315" s="709"/>
      <c r="K315" s="709"/>
      <c r="L315" s="807"/>
      <c r="M315" s="807"/>
      <c r="N315" s="20"/>
      <c r="O315" s="20"/>
    </row>
    <row r="316" spans="1:15" s="5" customFormat="1" ht="12.75">
      <c r="A316" s="19"/>
      <c r="B316" s="47"/>
      <c r="C316" s="65"/>
      <c r="D316" s="803"/>
      <c r="E316" s="237"/>
      <c r="F316" s="804"/>
      <c r="G316" s="805"/>
      <c r="H316" s="805"/>
      <c r="I316" s="804"/>
      <c r="J316" s="709"/>
      <c r="K316" s="709"/>
      <c r="L316" s="807"/>
      <c r="M316" s="807"/>
      <c r="N316" s="20"/>
      <c r="O316" s="20"/>
    </row>
    <row r="317" spans="1:15" s="5" customFormat="1" ht="12.75">
      <c r="A317" s="19"/>
      <c r="B317" s="47"/>
      <c r="C317" s="65"/>
      <c r="D317" s="803"/>
      <c r="E317" s="237"/>
      <c r="F317" s="804"/>
      <c r="G317" s="805"/>
      <c r="H317" s="805"/>
      <c r="I317" s="804"/>
      <c r="J317" s="709"/>
      <c r="K317" s="709"/>
      <c r="L317" s="807"/>
      <c r="M317" s="807"/>
      <c r="N317" s="20"/>
      <c r="O317" s="20"/>
    </row>
    <row r="318" spans="1:15" s="5" customFormat="1" ht="12.75">
      <c r="A318" s="19"/>
      <c r="B318" s="47"/>
      <c r="C318" s="65"/>
      <c r="D318" s="803"/>
      <c r="E318" s="237"/>
      <c r="F318" s="804"/>
      <c r="G318" s="805"/>
      <c r="H318" s="805"/>
      <c r="I318" s="804"/>
      <c r="J318" s="709"/>
      <c r="K318" s="709"/>
      <c r="L318" s="807"/>
      <c r="M318" s="807"/>
      <c r="N318" s="20"/>
      <c r="O318" s="20"/>
    </row>
    <row r="319" spans="1:15" s="5" customFormat="1" ht="12.75">
      <c r="A319" s="19"/>
      <c r="B319" s="47"/>
      <c r="C319" s="65"/>
      <c r="D319" s="803"/>
      <c r="E319" s="237"/>
      <c r="F319" s="804"/>
      <c r="G319" s="805"/>
      <c r="H319" s="805"/>
      <c r="I319" s="804"/>
      <c r="J319" s="709"/>
      <c r="K319" s="709"/>
      <c r="L319" s="807"/>
      <c r="M319" s="807"/>
      <c r="N319" s="20"/>
      <c r="O319" s="20"/>
    </row>
    <row r="320" spans="1:15" s="5" customFormat="1" ht="12.75">
      <c r="A320" s="19"/>
      <c r="B320" s="47"/>
      <c r="C320" s="65"/>
      <c r="D320" s="803"/>
      <c r="E320" s="237"/>
      <c r="F320" s="804"/>
      <c r="G320" s="805"/>
      <c r="H320" s="805"/>
      <c r="I320" s="804"/>
      <c r="J320" s="709"/>
      <c r="K320" s="709"/>
      <c r="L320" s="807"/>
      <c r="M320" s="807"/>
      <c r="N320" s="20"/>
      <c r="O320" s="20"/>
    </row>
    <row r="321" spans="1:15" s="5" customFormat="1" ht="12.75">
      <c r="A321" s="19"/>
      <c r="B321" s="47"/>
      <c r="C321" s="65"/>
      <c r="D321" s="803"/>
      <c r="E321" s="237"/>
      <c r="F321" s="804"/>
      <c r="G321" s="805"/>
      <c r="H321" s="805"/>
      <c r="I321" s="804"/>
      <c r="J321" s="709"/>
      <c r="K321" s="709"/>
      <c r="L321" s="807"/>
      <c r="M321" s="807"/>
      <c r="N321" s="20"/>
      <c r="O321" s="20"/>
    </row>
    <row r="322" spans="1:15" s="5" customFormat="1" ht="12.75">
      <c r="A322" s="19"/>
      <c r="B322" s="47"/>
      <c r="C322" s="65"/>
      <c r="D322" s="803"/>
      <c r="E322" s="237"/>
      <c r="F322" s="804"/>
      <c r="G322" s="805"/>
      <c r="H322" s="805"/>
      <c r="I322" s="804"/>
      <c r="J322" s="709"/>
      <c r="K322" s="709"/>
      <c r="L322" s="807"/>
      <c r="M322" s="807"/>
      <c r="N322" s="20"/>
      <c r="O322" s="20"/>
    </row>
    <row r="323" spans="1:15" s="5" customFormat="1" ht="12.75">
      <c r="A323" s="19"/>
      <c r="B323" s="47"/>
      <c r="C323" s="65"/>
      <c r="D323" s="803"/>
      <c r="E323" s="237"/>
      <c r="F323" s="804"/>
      <c r="G323" s="805"/>
      <c r="H323" s="805"/>
      <c r="I323" s="804"/>
      <c r="J323" s="709"/>
      <c r="K323" s="709"/>
      <c r="L323" s="807"/>
      <c r="M323" s="807"/>
      <c r="N323" s="20"/>
      <c r="O323" s="20"/>
    </row>
    <row r="324" spans="1:15" s="5" customFormat="1" ht="12.75">
      <c r="A324" s="19"/>
      <c r="B324" s="47"/>
      <c r="C324" s="65"/>
      <c r="D324" s="803"/>
      <c r="E324" s="237"/>
      <c r="F324" s="804"/>
      <c r="G324" s="805"/>
      <c r="H324" s="805"/>
      <c r="I324" s="804"/>
      <c r="J324" s="709"/>
      <c r="K324" s="709"/>
      <c r="L324" s="807"/>
      <c r="M324" s="807"/>
      <c r="N324" s="20"/>
      <c r="O324" s="20"/>
    </row>
    <row r="325" spans="1:15" s="5" customFormat="1" ht="12.75">
      <c r="A325" s="19"/>
      <c r="B325" s="47"/>
      <c r="C325" s="65"/>
      <c r="D325" s="803"/>
      <c r="E325" s="237"/>
      <c r="F325" s="804"/>
      <c r="G325" s="805"/>
      <c r="H325" s="805"/>
      <c r="I325" s="804"/>
      <c r="J325" s="709"/>
      <c r="K325" s="709"/>
      <c r="L325" s="807"/>
      <c r="M325" s="807"/>
      <c r="N325" s="20"/>
      <c r="O325" s="20"/>
    </row>
    <row r="326" spans="1:15" s="5" customFormat="1" ht="12.75">
      <c r="A326" s="19"/>
      <c r="B326" s="47"/>
      <c r="C326" s="65"/>
      <c r="D326" s="803"/>
      <c r="E326" s="237"/>
      <c r="F326" s="804"/>
      <c r="G326" s="805"/>
      <c r="H326" s="805"/>
      <c r="I326" s="804"/>
      <c r="J326" s="709"/>
      <c r="K326" s="709"/>
      <c r="L326" s="807"/>
      <c r="M326" s="807"/>
      <c r="N326" s="20"/>
      <c r="O326" s="20"/>
    </row>
    <row r="327" spans="1:15" s="5" customFormat="1" ht="12.75">
      <c r="A327" s="19"/>
      <c r="B327" s="47"/>
      <c r="C327" s="65"/>
      <c r="D327" s="803"/>
      <c r="E327" s="237"/>
      <c r="F327" s="804"/>
      <c r="G327" s="805"/>
      <c r="H327" s="805"/>
      <c r="I327" s="804"/>
      <c r="J327" s="709"/>
      <c r="K327" s="709"/>
      <c r="L327" s="807"/>
      <c r="M327" s="807"/>
      <c r="N327" s="20"/>
      <c r="O327" s="20"/>
    </row>
    <row r="328" spans="1:15" s="5" customFormat="1" ht="12.75">
      <c r="A328" s="19"/>
      <c r="B328" s="47"/>
      <c r="C328" s="65"/>
      <c r="D328" s="803"/>
      <c r="E328" s="237"/>
      <c r="F328" s="804"/>
      <c r="G328" s="805"/>
      <c r="H328" s="805"/>
      <c r="I328" s="804"/>
      <c r="J328" s="709"/>
      <c r="K328" s="709"/>
      <c r="L328" s="807"/>
      <c r="M328" s="807"/>
      <c r="N328" s="20"/>
      <c r="O328" s="20"/>
    </row>
    <row r="329" spans="1:15" s="5" customFormat="1" ht="12.75">
      <c r="A329" s="19"/>
      <c r="B329" s="47"/>
      <c r="C329" s="65"/>
      <c r="D329" s="803"/>
      <c r="E329" s="237"/>
      <c r="F329" s="804"/>
      <c r="G329" s="805"/>
      <c r="H329" s="805"/>
      <c r="I329" s="804"/>
      <c r="J329" s="709"/>
      <c r="K329" s="709"/>
      <c r="L329" s="807"/>
      <c r="M329" s="807"/>
      <c r="N329" s="20"/>
      <c r="O329" s="20"/>
    </row>
    <row r="330" spans="1:15" s="5" customFormat="1" ht="12.75">
      <c r="A330" s="19"/>
      <c r="B330" s="47"/>
      <c r="C330" s="65"/>
      <c r="D330" s="803"/>
      <c r="E330" s="237"/>
      <c r="F330" s="804"/>
      <c r="G330" s="805"/>
      <c r="H330" s="805"/>
      <c r="I330" s="804"/>
      <c r="J330" s="709"/>
      <c r="K330" s="709"/>
      <c r="L330" s="807"/>
      <c r="M330" s="807"/>
      <c r="N330" s="20"/>
      <c r="O330" s="20"/>
    </row>
    <row r="331" spans="1:15" s="5" customFormat="1" ht="12.75">
      <c r="A331" s="19"/>
      <c r="B331" s="47"/>
      <c r="C331" s="65"/>
      <c r="D331" s="803"/>
      <c r="E331" s="237"/>
      <c r="F331" s="804"/>
      <c r="G331" s="805"/>
      <c r="H331" s="805"/>
      <c r="I331" s="804"/>
      <c r="J331" s="709"/>
      <c r="K331" s="709"/>
      <c r="L331" s="807"/>
      <c r="M331" s="807"/>
      <c r="N331" s="20"/>
      <c r="O331" s="20"/>
    </row>
    <row r="332" spans="1:15" s="5" customFormat="1" ht="12.75">
      <c r="A332" s="19"/>
      <c r="B332" s="47"/>
      <c r="C332" s="65"/>
      <c r="D332" s="803"/>
      <c r="E332" s="237"/>
      <c r="F332" s="804"/>
      <c r="G332" s="805"/>
      <c r="H332" s="805"/>
      <c r="I332" s="804"/>
      <c r="J332" s="709"/>
      <c r="K332" s="709"/>
      <c r="L332" s="807"/>
      <c r="M332" s="807"/>
      <c r="N332" s="20"/>
      <c r="O332" s="20"/>
    </row>
    <row r="333" spans="1:15" s="5" customFormat="1" ht="12.75">
      <c r="A333" s="19"/>
      <c r="B333" s="47"/>
      <c r="C333" s="65"/>
      <c r="D333" s="803"/>
      <c r="E333" s="237"/>
      <c r="F333" s="804"/>
      <c r="G333" s="805"/>
      <c r="H333" s="805"/>
      <c r="I333" s="804"/>
      <c r="J333" s="709"/>
      <c r="K333" s="709"/>
      <c r="L333" s="807"/>
      <c r="M333" s="807"/>
      <c r="N333" s="20"/>
      <c r="O333" s="20"/>
    </row>
    <row r="334" spans="1:15" s="5" customFormat="1" ht="12.75">
      <c r="A334" s="19"/>
      <c r="B334" s="47"/>
      <c r="C334" s="65"/>
      <c r="D334" s="803"/>
      <c r="E334" s="237"/>
      <c r="F334" s="804"/>
      <c r="G334" s="805"/>
      <c r="H334" s="805"/>
      <c r="I334" s="804"/>
      <c r="J334" s="709"/>
      <c r="K334" s="709"/>
      <c r="L334" s="807"/>
      <c r="M334" s="807"/>
      <c r="N334" s="20"/>
      <c r="O334" s="20"/>
    </row>
    <row r="335" spans="1:15" s="5" customFormat="1" ht="12.75">
      <c r="A335" s="19"/>
      <c r="B335" s="47"/>
      <c r="C335" s="65"/>
      <c r="D335" s="803"/>
      <c r="E335" s="237"/>
      <c r="F335" s="804"/>
      <c r="G335" s="805"/>
      <c r="H335" s="805"/>
      <c r="I335" s="804"/>
      <c r="J335" s="709"/>
      <c r="K335" s="709"/>
      <c r="L335" s="807"/>
      <c r="M335" s="807"/>
      <c r="N335" s="20"/>
      <c r="O335" s="20"/>
    </row>
    <row r="336" spans="1:15" s="5" customFormat="1" ht="12.75">
      <c r="A336" s="19"/>
      <c r="B336" s="47"/>
      <c r="C336" s="65"/>
      <c r="D336" s="803"/>
      <c r="E336" s="237"/>
      <c r="F336" s="804"/>
      <c r="G336" s="805"/>
      <c r="H336" s="805"/>
      <c r="I336" s="804"/>
      <c r="J336" s="709"/>
      <c r="K336" s="709"/>
      <c r="L336" s="807"/>
      <c r="M336" s="807"/>
      <c r="N336" s="20"/>
      <c r="O336" s="20"/>
    </row>
    <row r="337" spans="1:15" s="5" customFormat="1" ht="12.75">
      <c r="A337" s="19"/>
      <c r="B337" s="47"/>
      <c r="C337" s="65"/>
      <c r="D337" s="803"/>
      <c r="E337" s="237"/>
      <c r="F337" s="804"/>
      <c r="G337" s="805"/>
      <c r="H337" s="805"/>
      <c r="I337" s="804"/>
      <c r="J337" s="709"/>
      <c r="K337" s="709"/>
      <c r="L337" s="807"/>
      <c r="M337" s="807"/>
      <c r="N337" s="20"/>
      <c r="O337" s="20"/>
    </row>
    <row r="338" spans="1:15" s="5" customFormat="1" ht="12.75">
      <c r="A338" s="19"/>
      <c r="B338" s="47"/>
      <c r="C338" s="65"/>
      <c r="D338" s="803"/>
      <c r="E338" s="237"/>
      <c r="F338" s="804"/>
      <c r="G338" s="805"/>
      <c r="H338" s="805"/>
      <c r="I338" s="804"/>
      <c r="J338" s="709"/>
      <c r="K338" s="709"/>
      <c r="L338" s="807"/>
      <c r="M338" s="807"/>
      <c r="N338" s="20"/>
      <c r="O338" s="20"/>
    </row>
    <row r="339" spans="1:15" s="5" customFormat="1" ht="12.75">
      <c r="A339" s="19"/>
      <c r="B339" s="47"/>
      <c r="C339" s="65"/>
      <c r="D339" s="803"/>
      <c r="E339" s="237"/>
      <c r="F339" s="804"/>
      <c r="G339" s="805"/>
      <c r="H339" s="805"/>
      <c r="I339" s="804"/>
      <c r="J339" s="709"/>
      <c r="K339" s="709"/>
      <c r="L339" s="807"/>
      <c r="M339" s="807"/>
      <c r="N339" s="20"/>
      <c r="O339" s="20"/>
    </row>
    <row r="340" spans="1:15" s="5" customFormat="1" ht="12.75">
      <c r="A340" s="19"/>
      <c r="B340" s="47"/>
      <c r="C340" s="65"/>
      <c r="D340" s="803"/>
      <c r="E340" s="237"/>
      <c r="F340" s="804"/>
      <c r="G340" s="805"/>
      <c r="H340" s="805"/>
      <c r="I340" s="804"/>
      <c r="J340" s="709"/>
      <c r="K340" s="709"/>
      <c r="L340" s="807"/>
      <c r="M340" s="807"/>
      <c r="N340" s="20"/>
      <c r="O340" s="20"/>
    </row>
    <row r="341" spans="1:15" s="5" customFormat="1" ht="12.75">
      <c r="A341" s="19"/>
      <c r="B341" s="47"/>
      <c r="C341" s="65"/>
      <c r="D341" s="803"/>
      <c r="E341" s="237"/>
      <c r="F341" s="804"/>
      <c r="G341" s="805"/>
      <c r="H341" s="805"/>
      <c r="I341" s="804"/>
      <c r="J341" s="709"/>
      <c r="K341" s="709"/>
      <c r="L341" s="807"/>
      <c r="M341" s="807"/>
      <c r="N341" s="20"/>
      <c r="O341" s="20"/>
    </row>
    <row r="342" spans="1:15" s="5" customFormat="1" ht="12.75">
      <c r="A342" s="19"/>
      <c r="B342" s="47"/>
      <c r="C342" s="65"/>
      <c r="D342" s="803"/>
      <c r="E342" s="237"/>
      <c r="F342" s="804"/>
      <c r="G342" s="805"/>
      <c r="H342" s="805"/>
      <c r="I342" s="804"/>
      <c r="J342" s="709"/>
      <c r="K342" s="709"/>
      <c r="L342" s="807"/>
      <c r="M342" s="807"/>
      <c r="N342" s="20"/>
      <c r="O342" s="20"/>
    </row>
    <row r="343" spans="1:15" s="5" customFormat="1" ht="12.75">
      <c r="A343" s="19"/>
      <c r="B343" s="47"/>
      <c r="C343" s="65"/>
      <c r="D343" s="803"/>
      <c r="E343" s="237"/>
      <c r="F343" s="804"/>
      <c r="G343" s="805"/>
      <c r="H343" s="805"/>
      <c r="I343" s="804"/>
      <c r="J343" s="709"/>
      <c r="K343" s="709"/>
      <c r="L343" s="807"/>
      <c r="M343" s="807"/>
      <c r="N343" s="20"/>
      <c r="O343" s="20"/>
    </row>
    <row r="344" spans="1:15" s="5" customFormat="1" ht="12.75">
      <c r="A344" s="19"/>
      <c r="B344" s="47"/>
      <c r="C344" s="65"/>
      <c r="D344" s="803"/>
      <c r="E344" s="237"/>
      <c r="F344" s="804"/>
      <c r="G344" s="805"/>
      <c r="H344" s="805"/>
      <c r="I344" s="804"/>
      <c r="J344" s="709"/>
      <c r="K344" s="709"/>
      <c r="L344" s="807"/>
      <c r="M344" s="807"/>
      <c r="N344" s="20"/>
      <c r="O344" s="20"/>
    </row>
    <row r="345" spans="1:15" s="5" customFormat="1" ht="12.75">
      <c r="A345" s="19"/>
      <c r="B345" s="47"/>
      <c r="C345" s="65"/>
      <c r="D345" s="803"/>
      <c r="E345" s="237"/>
      <c r="F345" s="804"/>
      <c r="G345" s="805"/>
      <c r="H345" s="805"/>
      <c r="I345" s="804"/>
      <c r="J345" s="709"/>
      <c r="K345" s="709"/>
      <c r="L345" s="807"/>
      <c r="M345" s="807"/>
      <c r="N345" s="20"/>
      <c r="O345" s="20"/>
    </row>
    <row r="346" spans="1:15" s="5" customFormat="1" ht="12.75">
      <c r="A346" s="19"/>
      <c r="B346" s="47"/>
      <c r="C346" s="65"/>
      <c r="D346" s="803"/>
      <c r="E346" s="237"/>
      <c r="F346" s="804"/>
      <c r="G346" s="805"/>
      <c r="H346" s="805"/>
      <c r="I346" s="804"/>
      <c r="J346" s="709"/>
      <c r="K346" s="709"/>
      <c r="L346" s="807"/>
      <c r="M346" s="807"/>
      <c r="N346" s="184"/>
      <c r="O346" s="184"/>
    </row>
    <row r="347" spans="1:15" s="5" customFormat="1" ht="12.75">
      <c r="A347" s="19"/>
      <c r="B347" s="47"/>
      <c r="C347" s="65"/>
      <c r="D347" s="803"/>
      <c r="E347" s="237"/>
      <c r="F347" s="804"/>
      <c r="G347" s="805"/>
      <c r="H347" s="805"/>
      <c r="I347" s="804"/>
      <c r="J347" s="709"/>
      <c r="K347" s="709"/>
      <c r="L347" s="807"/>
      <c r="M347" s="807"/>
      <c r="N347" s="20"/>
      <c r="O347" s="20"/>
    </row>
    <row r="348" spans="1:15" s="5" customFormat="1" ht="12.75">
      <c r="A348" s="19"/>
      <c r="B348" s="47"/>
      <c r="C348" s="65"/>
      <c r="D348" s="803"/>
      <c r="E348" s="237"/>
      <c r="F348" s="804"/>
      <c r="G348" s="805"/>
      <c r="H348" s="805"/>
      <c r="I348" s="804"/>
      <c r="J348" s="709"/>
      <c r="K348" s="709"/>
      <c r="L348" s="807"/>
      <c r="M348" s="807"/>
      <c r="N348" s="20"/>
      <c r="O348" s="20"/>
    </row>
    <row r="349" spans="1:15" s="5" customFormat="1" ht="12.75">
      <c r="A349" s="19"/>
      <c r="B349" s="47"/>
      <c r="C349" s="65"/>
      <c r="D349" s="803"/>
      <c r="E349" s="237"/>
      <c r="F349" s="804"/>
      <c r="G349" s="805"/>
      <c r="H349" s="805"/>
      <c r="I349" s="804"/>
      <c r="J349" s="709"/>
      <c r="K349" s="709"/>
      <c r="L349" s="807"/>
      <c r="M349" s="807"/>
      <c r="N349" s="20"/>
      <c r="O349" s="20"/>
    </row>
    <row r="350" spans="1:15" s="5" customFormat="1" ht="12.75">
      <c r="A350" s="19"/>
      <c r="B350" s="47"/>
      <c r="C350" s="65"/>
      <c r="D350" s="803"/>
      <c r="E350" s="237"/>
      <c r="F350" s="804"/>
      <c r="G350" s="805"/>
      <c r="H350" s="805"/>
      <c r="I350" s="804"/>
      <c r="J350" s="709"/>
      <c r="K350" s="709"/>
      <c r="L350" s="807"/>
      <c r="M350" s="807"/>
      <c r="N350" s="20"/>
      <c r="O350" s="20"/>
    </row>
    <row r="351" spans="1:15" s="5" customFormat="1" ht="12.75">
      <c r="A351" s="19"/>
      <c r="B351" s="47"/>
      <c r="C351" s="65"/>
      <c r="D351" s="803"/>
      <c r="E351" s="237"/>
      <c r="F351" s="804"/>
      <c r="G351" s="805"/>
      <c r="H351" s="805"/>
      <c r="I351" s="804"/>
      <c r="J351" s="709"/>
      <c r="K351" s="709"/>
      <c r="L351" s="807"/>
      <c r="M351" s="807"/>
      <c r="N351" s="20"/>
      <c r="O351" s="20"/>
    </row>
    <row r="352" spans="1:15" s="5" customFormat="1" ht="12.75">
      <c r="A352" s="19"/>
      <c r="B352" s="47"/>
      <c r="C352" s="65"/>
      <c r="D352" s="803"/>
      <c r="E352" s="237"/>
      <c r="F352" s="804"/>
      <c r="G352" s="805"/>
      <c r="H352" s="805"/>
      <c r="I352" s="804"/>
      <c r="J352" s="709"/>
      <c r="K352" s="709"/>
      <c r="L352" s="807"/>
      <c r="M352" s="807"/>
      <c r="N352" s="20"/>
      <c r="O352" s="20"/>
    </row>
    <row r="353" spans="1:15" s="5" customFormat="1" ht="12.75">
      <c r="A353" s="19"/>
      <c r="B353" s="47"/>
      <c r="C353" s="65"/>
      <c r="D353" s="803"/>
      <c r="E353" s="237"/>
      <c r="F353" s="804"/>
      <c r="G353" s="805"/>
      <c r="H353" s="805"/>
      <c r="I353" s="804"/>
      <c r="J353" s="709"/>
      <c r="K353" s="709"/>
      <c r="L353" s="807"/>
      <c r="M353" s="807"/>
      <c r="N353" s="20"/>
      <c r="O353" s="20"/>
    </row>
    <row r="354" spans="1:15" s="5" customFormat="1" ht="12.75">
      <c r="A354" s="19"/>
      <c r="B354" s="47"/>
      <c r="C354" s="65"/>
      <c r="D354" s="803"/>
      <c r="E354" s="237"/>
      <c r="F354" s="804"/>
      <c r="G354" s="805"/>
      <c r="H354" s="805"/>
      <c r="I354" s="804"/>
      <c r="J354" s="709"/>
      <c r="K354" s="709"/>
      <c r="L354" s="807"/>
      <c r="M354" s="807"/>
      <c r="N354" s="20"/>
      <c r="O354" s="20"/>
    </row>
    <row r="355" spans="1:15" s="5" customFormat="1" ht="12.75">
      <c r="A355" s="19"/>
      <c r="B355" s="47"/>
      <c r="C355" s="65"/>
      <c r="D355" s="803"/>
      <c r="E355" s="237"/>
      <c r="F355" s="804"/>
      <c r="G355" s="805"/>
      <c r="H355" s="805"/>
      <c r="I355" s="804"/>
      <c r="J355" s="709"/>
      <c r="K355" s="709"/>
      <c r="L355" s="807"/>
      <c r="M355" s="807"/>
      <c r="N355" s="20"/>
      <c r="O355" s="20"/>
    </row>
    <row r="356" spans="1:15" s="5" customFormat="1" ht="12.75">
      <c r="A356" s="19"/>
      <c r="B356" s="47"/>
      <c r="C356" s="65"/>
      <c r="D356" s="803"/>
      <c r="E356" s="237"/>
      <c r="F356" s="804"/>
      <c r="G356" s="805"/>
      <c r="H356" s="805"/>
      <c r="I356" s="804"/>
      <c r="J356" s="709"/>
      <c r="K356" s="709"/>
      <c r="L356" s="807"/>
      <c r="M356" s="807"/>
      <c r="N356" s="20"/>
      <c r="O356" s="20"/>
    </row>
    <row r="357" spans="1:15" s="5" customFormat="1" ht="12.75">
      <c r="A357" s="19"/>
      <c r="B357" s="47"/>
      <c r="C357" s="65"/>
      <c r="D357" s="803"/>
      <c r="E357" s="237"/>
      <c r="F357" s="804"/>
      <c r="G357" s="805"/>
      <c r="H357" s="805"/>
      <c r="I357" s="804"/>
      <c r="J357" s="709"/>
      <c r="K357" s="709"/>
      <c r="L357" s="807"/>
      <c r="M357" s="807"/>
      <c r="N357" s="184"/>
      <c r="O357" s="184"/>
    </row>
    <row r="358" spans="1:15" s="5" customFormat="1" ht="12.75">
      <c r="A358" s="19"/>
      <c r="B358" s="47"/>
      <c r="C358" s="65"/>
      <c r="D358" s="803"/>
      <c r="E358" s="237"/>
      <c r="F358" s="804"/>
      <c r="G358" s="805"/>
      <c r="H358" s="805"/>
      <c r="I358" s="804"/>
      <c r="J358" s="709"/>
      <c r="K358" s="709"/>
      <c r="L358" s="807"/>
      <c r="M358" s="807"/>
      <c r="N358" s="20"/>
      <c r="O358" s="20"/>
    </row>
    <row r="359" spans="1:15" s="5" customFormat="1" ht="12.75">
      <c r="A359" s="19"/>
      <c r="B359" s="47"/>
      <c r="C359" s="65"/>
      <c r="D359" s="803"/>
      <c r="E359" s="237"/>
      <c r="F359" s="804"/>
      <c r="G359" s="805"/>
      <c r="H359" s="805"/>
      <c r="I359" s="804"/>
      <c r="J359" s="709"/>
      <c r="K359" s="709"/>
      <c r="L359" s="807"/>
      <c r="M359" s="807"/>
      <c r="N359" s="20"/>
      <c r="O359" s="20"/>
    </row>
    <row r="360" spans="1:15" s="5" customFormat="1" ht="12.75">
      <c r="A360" s="19"/>
      <c r="B360" s="47"/>
      <c r="C360" s="65"/>
      <c r="D360" s="803"/>
      <c r="E360" s="237"/>
      <c r="F360" s="804"/>
      <c r="G360" s="805"/>
      <c r="H360" s="805"/>
      <c r="I360" s="804"/>
      <c r="J360" s="709"/>
      <c r="K360" s="709"/>
      <c r="L360" s="807"/>
      <c r="M360" s="807"/>
      <c r="N360" s="20"/>
      <c r="O360" s="20"/>
    </row>
    <row r="361" spans="1:15" s="5" customFormat="1" ht="12.75">
      <c r="A361" s="19"/>
      <c r="B361" s="47"/>
      <c r="C361" s="65"/>
      <c r="D361" s="803"/>
      <c r="E361" s="237"/>
      <c r="F361" s="804"/>
      <c r="G361" s="805"/>
      <c r="H361" s="805"/>
      <c r="I361" s="804"/>
      <c r="J361" s="709"/>
      <c r="K361" s="709"/>
      <c r="L361" s="807"/>
      <c r="M361" s="807"/>
      <c r="N361" s="20"/>
      <c r="O361" s="20"/>
    </row>
    <row r="362" spans="1:15" s="5" customFormat="1" ht="12.75">
      <c r="A362" s="19"/>
      <c r="B362" s="47"/>
      <c r="C362" s="65"/>
      <c r="D362" s="803"/>
      <c r="E362" s="237"/>
      <c r="F362" s="804"/>
      <c r="G362" s="805"/>
      <c r="H362" s="805"/>
      <c r="I362" s="804"/>
      <c r="J362" s="709"/>
      <c r="K362" s="709"/>
      <c r="L362" s="807"/>
      <c r="M362" s="807"/>
      <c r="N362" s="20"/>
      <c r="O362" s="20"/>
    </row>
    <row r="363" spans="1:15" s="5" customFormat="1" ht="12.75">
      <c r="A363" s="19"/>
      <c r="B363" s="47"/>
      <c r="C363" s="65"/>
      <c r="D363" s="803"/>
      <c r="E363" s="237"/>
      <c r="F363" s="804"/>
      <c r="G363" s="805"/>
      <c r="H363" s="805"/>
      <c r="I363" s="804"/>
      <c r="J363" s="709"/>
      <c r="K363" s="709"/>
      <c r="L363" s="807"/>
      <c r="M363" s="807"/>
      <c r="N363" s="20"/>
      <c r="O363" s="20"/>
    </row>
    <row r="364" spans="1:15" s="5" customFormat="1" ht="13.5">
      <c r="A364" s="19"/>
      <c r="B364" s="47"/>
      <c r="C364" s="797"/>
      <c r="D364" s="803"/>
      <c r="E364" s="237"/>
      <c r="F364" s="804"/>
      <c r="G364" s="805"/>
      <c r="H364" s="805"/>
      <c r="I364" s="804"/>
      <c r="J364" s="709"/>
      <c r="K364" s="709"/>
      <c r="L364" s="807"/>
      <c r="M364" s="807"/>
      <c r="N364" s="20"/>
      <c r="O364" s="20"/>
    </row>
    <row r="365" spans="1:15" s="5" customFormat="1" ht="12.75">
      <c r="A365" s="19"/>
      <c r="B365" s="47"/>
      <c r="C365" s="65"/>
      <c r="D365" s="803"/>
      <c r="E365" s="237"/>
      <c r="F365" s="804"/>
      <c r="G365" s="805"/>
      <c r="H365" s="805"/>
      <c r="I365" s="804"/>
      <c r="J365" s="709"/>
      <c r="K365" s="709"/>
      <c r="L365" s="807"/>
      <c r="M365" s="807"/>
      <c r="N365" s="20"/>
      <c r="O365" s="20"/>
    </row>
    <row r="366" spans="1:15" s="5" customFormat="1" ht="12.75">
      <c r="A366" s="19"/>
      <c r="B366" s="47"/>
      <c r="C366" s="65"/>
      <c r="D366" s="803"/>
      <c r="E366" s="237"/>
      <c r="F366" s="804"/>
      <c r="G366" s="805"/>
      <c r="H366" s="805"/>
      <c r="I366" s="804"/>
      <c r="J366" s="709"/>
      <c r="K366" s="709"/>
      <c r="L366" s="807"/>
      <c r="M366" s="807"/>
      <c r="N366" s="184"/>
      <c r="O366" s="184"/>
    </row>
    <row r="367" spans="1:15" s="5" customFormat="1" ht="12.75">
      <c r="A367" s="19"/>
      <c r="B367" s="47"/>
      <c r="C367" s="65"/>
      <c r="D367" s="803"/>
      <c r="E367" s="237"/>
      <c r="F367" s="804"/>
      <c r="G367" s="805"/>
      <c r="H367" s="805"/>
      <c r="I367" s="804"/>
      <c r="J367" s="709"/>
      <c r="K367" s="709"/>
      <c r="L367" s="807"/>
      <c r="M367" s="807"/>
      <c r="N367" s="20"/>
      <c r="O367" s="184"/>
    </row>
    <row r="368" spans="1:15" s="5" customFormat="1" ht="12.75">
      <c r="A368" s="19"/>
      <c r="B368" s="47"/>
      <c r="C368" s="65"/>
      <c r="D368" s="803"/>
      <c r="E368" s="237"/>
      <c r="F368" s="804"/>
      <c r="G368" s="805"/>
      <c r="H368" s="805"/>
      <c r="I368" s="804"/>
      <c r="J368" s="709"/>
      <c r="K368" s="709"/>
      <c r="L368" s="807"/>
      <c r="M368" s="807"/>
      <c r="N368" s="184"/>
      <c r="O368" s="184"/>
    </row>
    <row r="369" spans="1:19" s="5" customFormat="1" ht="12.75">
      <c r="A369" s="19"/>
      <c r="B369" s="47"/>
      <c r="C369" s="65"/>
      <c r="D369" s="803"/>
      <c r="E369" s="237"/>
      <c r="F369" s="804"/>
      <c r="G369" s="805"/>
      <c r="H369" s="805"/>
      <c r="I369" s="804"/>
      <c r="J369" s="709"/>
      <c r="K369" s="709"/>
      <c r="L369" s="807"/>
      <c r="M369" s="807"/>
      <c r="N369" s="184"/>
      <c r="O369" s="184"/>
    </row>
    <row r="370" spans="1:19" s="5" customFormat="1" ht="21" customHeight="1">
      <c r="A370" s="25"/>
      <c r="B370" s="47"/>
      <c r="C370" s="47"/>
      <c r="D370" s="237"/>
      <c r="E370" s="237"/>
      <c r="F370" s="804"/>
      <c r="G370" s="805"/>
      <c r="H370" s="805"/>
      <c r="I370" s="804"/>
      <c r="J370" s="805"/>
      <c r="K370" s="805"/>
      <c r="L370" s="807"/>
      <c r="M370" s="807"/>
      <c r="N370" s="20"/>
      <c r="O370" s="20"/>
    </row>
    <row r="371" spans="1:19" s="5" customFormat="1" ht="21" customHeight="1">
      <c r="A371" s="25"/>
      <c r="B371" s="47"/>
      <c r="C371" s="47"/>
      <c r="D371" s="237"/>
      <c r="E371" s="237"/>
      <c r="F371" s="804"/>
      <c r="G371" s="805"/>
      <c r="H371" s="805"/>
      <c r="I371" s="804"/>
      <c r="J371" s="805"/>
      <c r="K371" s="805"/>
      <c r="L371" s="807"/>
      <c r="M371" s="807"/>
      <c r="N371" s="20"/>
      <c r="O371" s="20"/>
      <c r="P371" s="31"/>
      <c r="Q371" s="31"/>
      <c r="R371" s="31"/>
      <c r="S371" s="31"/>
    </row>
    <row r="372" spans="1:19" s="5" customFormat="1" ht="21" customHeight="1">
      <c r="A372" s="25"/>
      <c r="B372" s="999" t="s">
        <v>373</v>
      </c>
      <c r="C372" s="978"/>
      <c r="D372" s="17"/>
      <c r="E372" s="237"/>
      <c r="F372" s="804"/>
      <c r="G372" s="805"/>
      <c r="H372" s="809">
        <f>SUM(H5:H371)</f>
        <v>0</v>
      </c>
      <c r="I372" s="809"/>
      <c r="J372" s="809"/>
      <c r="K372" s="809">
        <f>SUM(K5:K371)</f>
        <v>0</v>
      </c>
      <c r="L372" s="810">
        <f>IF(H372=0,0,ROUND((K372-H372)/H372*100,2))</f>
        <v>0</v>
      </c>
      <c r="M372" s="810"/>
      <c r="N372" s="20"/>
      <c r="O372" s="20"/>
      <c r="P372" s="31"/>
      <c r="Q372" s="31"/>
      <c r="R372" s="31"/>
      <c r="S372" s="31"/>
    </row>
    <row r="373" spans="1:19" s="5" customFormat="1" ht="21" customHeight="1">
      <c r="A373" s="25"/>
      <c r="B373" s="976" t="s">
        <v>338</v>
      </c>
      <c r="C373" s="978"/>
      <c r="D373" s="17"/>
      <c r="E373" s="25"/>
      <c r="F373" s="20"/>
      <c r="G373" s="22"/>
      <c r="H373" s="28"/>
      <c r="I373" s="28"/>
      <c r="J373" s="28"/>
      <c r="K373" s="28"/>
      <c r="L373" s="810"/>
      <c r="M373" s="810"/>
      <c r="N373" s="20"/>
      <c r="O373" s="20"/>
      <c r="P373" s="31"/>
      <c r="Q373" s="31"/>
      <c r="R373" s="31"/>
      <c r="S373" s="31"/>
    </row>
    <row r="374" spans="1:19" s="5" customFormat="1" ht="21" customHeight="1">
      <c r="A374" s="25"/>
      <c r="B374" s="999" t="s">
        <v>374</v>
      </c>
      <c r="C374" s="978"/>
      <c r="D374" s="17"/>
      <c r="E374" s="17"/>
      <c r="F374" s="20"/>
      <c r="G374" s="22"/>
      <c r="H374" s="28">
        <f>H372-H373</f>
        <v>0</v>
      </c>
      <c r="I374" s="28"/>
      <c r="J374" s="28"/>
      <c r="K374" s="28">
        <f>K372-K373</f>
        <v>0</v>
      </c>
      <c r="L374" s="810">
        <f>IF(H374=0,0,ROUND((K374-H374)/H374*100,2))</f>
        <v>0</v>
      </c>
      <c r="M374" s="810"/>
      <c r="N374" s="20"/>
      <c r="O374" s="20"/>
      <c r="P374" s="31"/>
      <c r="Q374" s="31"/>
      <c r="R374" s="31"/>
      <c r="S374" s="31"/>
    </row>
    <row r="375" spans="1:19" s="31" customFormat="1" ht="12.75">
      <c r="A375" s="145" t="str">
        <f>填表必读!A9&amp;填表必读!B9</f>
        <v>产权持有人填表人：刘竹</v>
      </c>
      <c r="C375" s="145"/>
      <c r="D375" s="249"/>
      <c r="H375" s="145" t="str">
        <f>填表必读!A13&amp;填表必读!B13</f>
        <v>评估人员：</v>
      </c>
      <c r="K375" s="967" t="str">
        <f>现金!G21</f>
        <v>北京卓信大华资产评估有限公司</v>
      </c>
      <c r="L375" s="967"/>
      <c r="M375" s="967"/>
      <c r="N375" s="967"/>
      <c r="O375" s="74"/>
    </row>
    <row r="376" spans="1:19" s="31" customFormat="1" ht="12.75">
      <c r="A376" s="145" t="str">
        <f>填表必读!A11&amp;填表必读!B11</f>
        <v>填表日期：2023年5月5日</v>
      </c>
      <c r="C376" s="145"/>
      <c r="D376" s="249"/>
    </row>
  </sheetData>
  <autoFilter ref="A4:S369" xr:uid="{00000000-0009-0000-0000-000018000000}"/>
  <mergeCells count="6">
    <mergeCell ref="K375:N375"/>
    <mergeCell ref="B1:M1"/>
    <mergeCell ref="P3:S3"/>
    <mergeCell ref="B372:C372"/>
    <mergeCell ref="B373:C373"/>
    <mergeCell ref="B374:C374"/>
  </mergeCells>
  <phoneticPr fontId="12" type="noConversion"/>
  <printOptions horizontalCentered="1"/>
  <pageMargins left="0.74803149606299202" right="0.74803149606299202" top="0.70866141732283505" bottom="0.94488188976377996" header="1.1023622047244099" footer="0.62992125984252001"/>
  <pageSetup paperSize="9" orientation="landscape" r:id="rId1"/>
  <headerFooter>
    <oddHeader>&amp;R&amp;"宋体,加粗"&amp;10第 &amp;P 页，共 &amp;N 页</oddHeader>
    <oddFooter>&amp;L&amp;"宋体,加粗"&amp;10被评估单位填表人：刘竹
填表日期：2022年3月25日&amp;C&amp;"宋体,加粗"&amp;10评估人员：黄秋菊&amp;R&amp;"宋体,加粗"&amp;10北京卓信大华资产评估有限公司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24"/>
  <sheetViews>
    <sheetView topLeftCell="B1" workbookViewId="0">
      <selection activeCell="E23" sqref="E23"/>
    </sheetView>
  </sheetViews>
  <sheetFormatPr defaultColWidth="9" defaultRowHeight="15.75"/>
  <cols>
    <col min="1" max="1" width="5.75" style="2" customWidth="1"/>
    <col min="2" max="2" width="17" style="2" customWidth="1"/>
    <col min="3" max="3" width="11.75" style="2" customWidth="1"/>
    <col min="4" max="4" width="11.125" style="2" customWidth="1"/>
    <col min="5" max="5" width="4.75" style="2" customWidth="1"/>
    <col min="6" max="6" width="8.25" style="2" customWidth="1"/>
    <col min="7" max="7" width="9.5" style="2" customWidth="1"/>
    <col min="8" max="8" width="11.25" style="2" customWidth="1"/>
    <col min="9" max="9" width="9.5" style="2" customWidth="1"/>
    <col min="10" max="10" width="9" style="2"/>
    <col min="11" max="11" width="11.25" style="2" customWidth="1"/>
    <col min="12" max="12" width="7.75" style="2" customWidth="1"/>
    <col min="13" max="13" width="10.25" style="2" customWidth="1"/>
    <col min="14" max="14" width="7.75" style="2" customWidth="1"/>
    <col min="15" max="15" width="10.25" style="2" customWidth="1"/>
    <col min="16" max="16" width="9.5" style="31" customWidth="1"/>
    <col min="17" max="17" width="12.25" style="31" customWidth="1"/>
    <col min="18" max="19" width="9" style="31"/>
    <col min="20" max="16384" width="9" style="2"/>
  </cols>
  <sheetData>
    <row r="1" spans="1:19" ht="30" customHeight="1">
      <c r="A1" s="293"/>
      <c r="B1" s="293"/>
      <c r="C1" s="293"/>
      <c r="D1" s="293"/>
      <c r="E1" s="293"/>
      <c r="F1" s="314" t="s">
        <v>375</v>
      </c>
      <c r="H1" s="293"/>
      <c r="O1" s="74" t="s">
        <v>376</v>
      </c>
    </row>
    <row r="2" spans="1:19" ht="15" customHeight="1">
      <c r="O2" s="74"/>
    </row>
    <row r="3" spans="1:19" s="3" customFormat="1" ht="21" customHeight="1">
      <c r="A3" s="3" t="str">
        <f>其他应收款!A3</f>
        <v>产权持有人名称：毕节赛德水泥有限公司</v>
      </c>
      <c r="F3" s="308"/>
      <c r="G3" s="250" t="str">
        <f>在用周转材料!F3</f>
        <v xml:space="preserve">          评估基准日：2022年12月31日</v>
      </c>
      <c r="I3" s="122"/>
      <c r="J3" s="122"/>
      <c r="O3" s="15" t="s">
        <v>184</v>
      </c>
      <c r="P3" s="999" t="s">
        <v>258</v>
      </c>
      <c r="Q3" s="1000"/>
      <c r="R3" s="1000"/>
      <c r="S3" s="1001"/>
    </row>
    <row r="4" spans="1:19" s="4" customFormat="1" ht="28.5" customHeight="1">
      <c r="A4" s="17" t="s">
        <v>88</v>
      </c>
      <c r="B4" s="17" t="s">
        <v>354</v>
      </c>
      <c r="C4" s="17" t="s">
        <v>343</v>
      </c>
      <c r="D4" s="17" t="s">
        <v>355</v>
      </c>
      <c r="E4" s="17" t="s">
        <v>344</v>
      </c>
      <c r="F4" s="18" t="s">
        <v>367</v>
      </c>
      <c r="G4" s="18" t="s">
        <v>368</v>
      </c>
      <c r="H4" s="18" t="s">
        <v>189</v>
      </c>
      <c r="I4" s="17" t="s">
        <v>347</v>
      </c>
      <c r="J4" s="17" t="s">
        <v>348</v>
      </c>
      <c r="K4" s="17" t="s">
        <v>25</v>
      </c>
      <c r="L4" s="17" t="s">
        <v>27</v>
      </c>
      <c r="M4" s="17" t="s">
        <v>356</v>
      </c>
      <c r="N4" s="17" t="s">
        <v>377</v>
      </c>
      <c r="O4" s="17" t="s">
        <v>378</v>
      </c>
      <c r="P4" s="72" t="s">
        <v>358</v>
      </c>
      <c r="Q4" s="17" t="s">
        <v>267</v>
      </c>
      <c r="R4" s="17" t="s">
        <v>268</v>
      </c>
      <c r="S4" s="17" t="s">
        <v>269</v>
      </c>
    </row>
    <row r="5" spans="1:19" s="5" customFormat="1" ht="21" customHeight="1">
      <c r="A5" s="19">
        <f>ROW()-4</f>
        <v>1</v>
      </c>
      <c r="B5" s="792"/>
      <c r="C5" s="792"/>
      <c r="D5" s="792"/>
      <c r="E5" s="792"/>
      <c r="F5" s="327"/>
      <c r="G5" s="793"/>
      <c r="H5" s="327"/>
      <c r="I5" s="327"/>
      <c r="J5" s="793"/>
      <c r="K5" s="327"/>
      <c r="L5" s="302">
        <f>IF(H5=0,0,ROUND((K5-H5)/H5*100,2))</f>
        <v>0</v>
      </c>
      <c r="M5" s="302"/>
      <c r="N5" s="302"/>
      <c r="O5" s="20"/>
    </row>
    <row r="6" spans="1:19" ht="21" customHeight="1">
      <c r="A6" s="440"/>
      <c r="B6" s="792"/>
      <c r="C6" s="792"/>
      <c r="D6" s="792"/>
      <c r="E6" s="792"/>
      <c r="F6" s="794"/>
      <c r="G6" s="792"/>
      <c r="H6" s="244"/>
      <c r="I6" s="796"/>
      <c r="J6" s="792"/>
      <c r="K6" s="244"/>
      <c r="L6" s="302"/>
      <c r="M6" s="302"/>
      <c r="N6" s="302"/>
      <c r="O6" s="733"/>
      <c r="P6" s="5"/>
      <c r="Q6" s="5"/>
      <c r="R6" s="5"/>
      <c r="S6" s="5"/>
    </row>
    <row r="7" spans="1:19" ht="21" customHeight="1">
      <c r="A7" s="436"/>
      <c r="B7" s="623"/>
      <c r="C7" s="795"/>
      <c r="D7" s="436"/>
      <c r="E7" s="436"/>
      <c r="F7" s="796"/>
      <c r="G7" s="792"/>
      <c r="H7" s="244"/>
      <c r="I7" s="796"/>
      <c r="J7" s="792"/>
      <c r="K7" s="244"/>
      <c r="L7" s="302"/>
      <c r="M7" s="302"/>
      <c r="N7" s="302"/>
      <c r="O7" s="733"/>
      <c r="P7" s="5"/>
      <c r="Q7" s="5"/>
      <c r="R7" s="5"/>
      <c r="S7" s="5"/>
    </row>
    <row r="8" spans="1:19" ht="21" customHeight="1">
      <c r="A8" s="436"/>
      <c r="B8" s="623"/>
      <c r="C8" s="795"/>
      <c r="D8" s="436"/>
      <c r="E8" s="436"/>
      <c r="F8" s="796"/>
      <c r="G8" s="792"/>
      <c r="H8" s="244"/>
      <c r="I8" s="796"/>
      <c r="J8" s="792"/>
      <c r="K8" s="244"/>
      <c r="L8" s="302"/>
      <c r="M8" s="302"/>
      <c r="N8" s="302"/>
      <c r="O8" s="733"/>
      <c r="P8" s="5"/>
      <c r="Q8" s="5"/>
      <c r="R8" s="5"/>
      <c r="S8" s="5"/>
    </row>
    <row r="9" spans="1:19" ht="21" customHeight="1">
      <c r="A9" s="436"/>
      <c r="B9" s="623"/>
      <c r="C9" s="795"/>
      <c r="D9" s="436"/>
      <c r="E9" s="436"/>
      <c r="F9" s="796"/>
      <c r="G9" s="792"/>
      <c r="H9" s="244"/>
      <c r="I9" s="796"/>
      <c r="J9" s="792"/>
      <c r="K9" s="244"/>
      <c r="L9" s="302"/>
      <c r="M9" s="302"/>
      <c r="N9" s="302"/>
      <c r="O9" s="733"/>
      <c r="P9" s="5"/>
      <c r="Q9" s="5"/>
      <c r="R9" s="5"/>
      <c r="S9" s="5"/>
    </row>
    <row r="10" spans="1:19" ht="21" customHeight="1">
      <c r="A10" s="436"/>
      <c r="B10" s="795"/>
      <c r="C10" s="795"/>
      <c r="D10" s="436"/>
      <c r="E10" s="436"/>
      <c r="F10" s="796"/>
      <c r="G10" s="792"/>
      <c r="H10" s="244"/>
      <c r="I10" s="796"/>
      <c r="J10" s="792"/>
      <c r="K10" s="244"/>
      <c r="L10" s="302"/>
      <c r="M10" s="302"/>
      <c r="N10" s="302"/>
      <c r="O10" s="733"/>
      <c r="P10" s="5"/>
      <c r="Q10" s="5"/>
      <c r="R10" s="5"/>
      <c r="S10" s="5"/>
    </row>
    <row r="11" spans="1:19" ht="21" customHeight="1">
      <c r="A11" s="436"/>
      <c r="B11" s="795"/>
      <c r="C11" s="795"/>
      <c r="D11" s="436"/>
      <c r="E11" s="436"/>
      <c r="F11" s="796"/>
      <c r="G11" s="792"/>
      <c r="H11" s="244"/>
      <c r="I11" s="796"/>
      <c r="J11" s="792"/>
      <c r="K11" s="244"/>
      <c r="L11" s="302"/>
      <c r="M11" s="302"/>
      <c r="N11" s="302"/>
      <c r="O11" s="733"/>
      <c r="P11" s="5"/>
      <c r="Q11" s="5"/>
      <c r="R11" s="5"/>
      <c r="S11" s="5"/>
    </row>
    <row r="12" spans="1:19" ht="21" customHeight="1">
      <c r="A12" s="436"/>
      <c r="B12" s="795"/>
      <c r="C12" s="795"/>
      <c r="D12" s="436"/>
      <c r="E12" s="436"/>
      <c r="F12" s="796"/>
      <c r="G12" s="792"/>
      <c r="H12" s="244"/>
      <c r="I12" s="796"/>
      <c r="J12" s="792"/>
      <c r="K12" s="244"/>
      <c r="L12" s="302"/>
      <c r="M12" s="302"/>
      <c r="N12" s="302"/>
      <c r="O12" s="733"/>
      <c r="P12" s="5"/>
      <c r="Q12" s="5"/>
      <c r="R12" s="5"/>
      <c r="S12" s="5"/>
    </row>
    <row r="13" spans="1:19" ht="21" customHeight="1">
      <c r="A13" s="436"/>
      <c r="B13" s="337"/>
      <c r="C13" s="436"/>
      <c r="D13" s="436"/>
      <c r="E13" s="436"/>
      <c r="F13" s="796"/>
      <c r="G13" s="792"/>
      <c r="H13" s="244"/>
      <c r="I13" s="796"/>
      <c r="J13" s="792"/>
      <c r="K13" s="244"/>
      <c r="L13" s="302"/>
      <c r="M13" s="302"/>
      <c r="N13" s="302"/>
      <c r="O13" s="733"/>
      <c r="P13" s="5"/>
      <c r="Q13" s="5"/>
      <c r="R13" s="5"/>
      <c r="S13" s="5"/>
    </row>
    <row r="14" spans="1:19" ht="21" customHeight="1">
      <c r="A14" s="436"/>
      <c r="B14" s="337"/>
      <c r="C14" s="436"/>
      <c r="D14" s="436"/>
      <c r="E14" s="436"/>
      <c r="F14" s="796"/>
      <c r="G14" s="792"/>
      <c r="H14" s="244"/>
      <c r="I14" s="796"/>
      <c r="J14" s="792"/>
      <c r="K14" s="244"/>
      <c r="L14" s="302"/>
      <c r="M14" s="302"/>
      <c r="N14" s="302"/>
      <c r="O14" s="733"/>
      <c r="P14" s="5"/>
      <c r="Q14" s="5"/>
      <c r="R14" s="5"/>
      <c r="S14" s="5"/>
    </row>
    <row r="15" spans="1:19" ht="21" customHeight="1">
      <c r="A15" s="436"/>
      <c r="B15" s="337"/>
      <c r="C15" s="436"/>
      <c r="D15" s="436"/>
      <c r="E15" s="436"/>
      <c r="F15" s="796"/>
      <c r="G15" s="792"/>
      <c r="H15" s="244"/>
      <c r="I15" s="796"/>
      <c r="J15" s="792"/>
      <c r="K15" s="244"/>
      <c r="L15" s="302"/>
      <c r="M15" s="302"/>
      <c r="N15" s="302"/>
      <c r="O15" s="733"/>
      <c r="P15" s="5"/>
      <c r="Q15" s="5"/>
      <c r="R15" s="5"/>
      <c r="S15" s="5"/>
    </row>
    <row r="16" spans="1:19" ht="21" customHeight="1">
      <c r="A16" s="436"/>
      <c r="B16" s="337"/>
      <c r="C16" s="436"/>
      <c r="D16" s="436"/>
      <c r="E16" s="436"/>
      <c r="F16" s="796"/>
      <c r="G16" s="792"/>
      <c r="H16" s="244"/>
      <c r="I16" s="796"/>
      <c r="J16" s="792"/>
      <c r="K16" s="244"/>
      <c r="L16" s="302"/>
      <c r="M16" s="302"/>
      <c r="N16" s="302"/>
      <c r="O16" s="733"/>
      <c r="P16" s="5"/>
      <c r="Q16" s="5"/>
      <c r="R16" s="5"/>
      <c r="S16" s="5"/>
    </row>
    <row r="17" spans="1:19" ht="21" customHeight="1">
      <c r="A17" s="436"/>
      <c r="B17" s="337"/>
      <c r="C17" s="436"/>
      <c r="D17" s="436"/>
      <c r="E17" s="436"/>
      <c r="F17" s="796"/>
      <c r="G17" s="792"/>
      <c r="H17" s="244"/>
      <c r="I17" s="796"/>
      <c r="J17" s="792"/>
      <c r="K17" s="244"/>
      <c r="L17" s="302"/>
      <c r="M17" s="302"/>
      <c r="N17" s="302"/>
      <c r="O17" s="733"/>
      <c r="P17" s="5"/>
      <c r="Q17" s="5"/>
      <c r="R17" s="5"/>
      <c r="S17" s="5"/>
    </row>
    <row r="18" spans="1:19" ht="21" customHeight="1">
      <c r="A18" s="436"/>
      <c r="B18" s="797"/>
      <c r="C18" s="798"/>
      <c r="D18" s="436"/>
      <c r="E18" s="436"/>
      <c r="F18" s="796"/>
      <c r="G18" s="792"/>
      <c r="H18" s="244"/>
      <c r="I18" s="796"/>
      <c r="J18" s="792"/>
      <c r="K18" s="244"/>
      <c r="L18" s="302"/>
      <c r="M18" s="302"/>
      <c r="N18" s="302"/>
      <c r="O18" s="733"/>
      <c r="P18" s="5"/>
      <c r="Q18" s="5"/>
      <c r="R18" s="5"/>
      <c r="S18" s="5"/>
    </row>
    <row r="19" spans="1:19" ht="21" customHeight="1">
      <c r="A19" s="799"/>
      <c r="B19" s="976" t="s">
        <v>379</v>
      </c>
      <c r="C19" s="978"/>
      <c r="D19" s="800"/>
      <c r="E19" s="800"/>
      <c r="F19" s="801"/>
      <c r="G19" s="801"/>
      <c r="H19" s="75">
        <f>SUM(H5:H18)</f>
        <v>0</v>
      </c>
      <c r="I19" s="75"/>
      <c r="J19" s="75"/>
      <c r="K19" s="75">
        <f>SUM(K5:K18)</f>
        <v>0</v>
      </c>
      <c r="L19" s="737">
        <f>IF(H19=0,0,ROUND((K19-H19)/H19*100,2))</f>
        <v>0</v>
      </c>
      <c r="M19" s="737"/>
      <c r="N19" s="737"/>
      <c r="O19" s="733"/>
    </row>
    <row r="20" spans="1:19" ht="21" customHeight="1">
      <c r="A20" s="733"/>
      <c r="B20" s="976" t="s">
        <v>338</v>
      </c>
      <c r="C20" s="978"/>
      <c r="D20" s="733"/>
      <c r="E20" s="733"/>
      <c r="F20" s="733"/>
      <c r="G20" s="733"/>
      <c r="H20" s="400"/>
      <c r="I20" s="733"/>
      <c r="J20" s="733"/>
      <c r="K20" s="733"/>
      <c r="L20" s="737">
        <f>IF(H20=0,0,ROUND((K20-H20)/H20*100,2))</f>
        <v>0</v>
      </c>
      <c r="M20" s="737"/>
      <c r="N20" s="737"/>
      <c r="O20" s="733"/>
    </row>
    <row r="21" spans="1:19" ht="21" customHeight="1">
      <c r="A21" s="733"/>
      <c r="B21" s="976" t="s">
        <v>380</v>
      </c>
      <c r="C21" s="978"/>
      <c r="D21" s="733"/>
      <c r="E21" s="733"/>
      <c r="F21" s="733"/>
      <c r="G21" s="733"/>
      <c r="H21" s="802">
        <f>H19-H20</f>
        <v>0</v>
      </c>
      <c r="I21" s="802"/>
      <c r="J21" s="802"/>
      <c r="K21" s="802">
        <f>K19-K20</f>
        <v>0</v>
      </c>
      <c r="L21" s="737">
        <f>IF(H21=0,0,ROUND((K21-H21)/H21*100,2))</f>
        <v>0</v>
      </c>
      <c r="M21" s="737"/>
      <c r="N21" s="737"/>
      <c r="O21" s="733"/>
    </row>
    <row r="22" spans="1:19" s="31" customFormat="1" ht="12.75">
      <c r="A22" s="145" t="str">
        <f>填表必读!A9&amp;填表必读!B9</f>
        <v>产权持有人填表人：刘竹</v>
      </c>
      <c r="H22" s="145" t="str">
        <f>填表必读!A13&amp;填表必读!B13</f>
        <v>评估人员：</v>
      </c>
      <c r="L22" s="967" t="str">
        <f>现金!G21</f>
        <v>北京卓信大华资产评估有限公司</v>
      </c>
      <c r="M22" s="967"/>
      <c r="N22" s="967"/>
      <c r="O22" s="967"/>
    </row>
    <row r="23" spans="1:19" s="31" customFormat="1" ht="12.75">
      <c r="A23" s="145" t="str">
        <f>填表必读!A11&amp;填表必读!B11</f>
        <v>填表日期：2023年5月5日</v>
      </c>
    </row>
    <row r="24" spans="1:19" s="31" customFormat="1" ht="12.75"/>
  </sheetData>
  <mergeCells count="5">
    <mergeCell ref="P3:S3"/>
    <mergeCell ref="B19:C19"/>
    <mergeCell ref="B20:C20"/>
    <mergeCell ref="B21:C21"/>
    <mergeCell ref="L22:O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23"/>
  <sheetViews>
    <sheetView workbookViewId="0">
      <selection activeCell="E23" sqref="E23"/>
    </sheetView>
  </sheetViews>
  <sheetFormatPr defaultColWidth="9" defaultRowHeight="12.75"/>
  <cols>
    <col min="1" max="1" width="5.75" style="31" customWidth="1"/>
    <col min="2" max="2" width="15.25" style="31" customWidth="1"/>
    <col min="3" max="3" width="9.25" style="31" customWidth="1"/>
    <col min="4" max="4" width="10" style="249" customWidth="1"/>
    <col min="5" max="5" width="7.75" style="31" customWidth="1"/>
    <col min="6" max="6" width="8.375" style="31" customWidth="1"/>
    <col min="7" max="7" width="7.625" style="31" customWidth="1"/>
    <col min="8" max="8" width="10.5" style="31" customWidth="1"/>
    <col min="9" max="9" width="10.125" style="31" customWidth="1"/>
    <col min="10" max="10" width="8.25" style="31" customWidth="1"/>
    <col min="11" max="12" width="11" style="31" customWidth="1"/>
    <col min="13" max="13" width="12.125" style="31" customWidth="1"/>
    <col min="14" max="14" width="9.75" style="31" customWidth="1"/>
    <col min="15" max="16384" width="9" style="31"/>
  </cols>
  <sheetData>
    <row r="1" spans="1:14" ht="30" customHeight="1">
      <c r="A1" s="965" t="s">
        <v>381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74" t="s">
        <v>382</v>
      </c>
    </row>
    <row r="2" spans="1:14" ht="15.75" customHeight="1">
      <c r="N2" s="74"/>
    </row>
    <row r="3" spans="1:14" s="3" customFormat="1" ht="22.15" customHeight="1">
      <c r="A3" s="3" t="str">
        <f>'包装物（库存物资）'!A3</f>
        <v>产权持有人名称：毕节赛德水泥有限公司</v>
      </c>
      <c r="D3" s="125"/>
      <c r="E3" s="308"/>
      <c r="F3" s="308"/>
      <c r="I3" s="32" t="str">
        <f>'包装物（库存物资）'!G3</f>
        <v xml:space="preserve">          评估基准日：2022年12月31日</v>
      </c>
      <c r="J3" s="122"/>
      <c r="N3" s="15" t="s">
        <v>184</v>
      </c>
    </row>
    <row r="4" spans="1:14" s="4" customFormat="1" ht="21" customHeight="1">
      <c r="A4" s="17" t="s">
        <v>88</v>
      </c>
      <c r="B4" s="17" t="s">
        <v>354</v>
      </c>
      <c r="C4" s="17" t="s">
        <v>343</v>
      </c>
      <c r="D4" s="17" t="s">
        <v>344</v>
      </c>
      <c r="E4" s="18" t="s">
        <v>367</v>
      </c>
      <c r="F4" s="17" t="s">
        <v>355</v>
      </c>
      <c r="G4" s="18" t="s">
        <v>368</v>
      </c>
      <c r="H4" s="18" t="s">
        <v>189</v>
      </c>
      <c r="I4" s="17" t="s">
        <v>347</v>
      </c>
      <c r="J4" s="17" t="s">
        <v>348</v>
      </c>
      <c r="K4" s="17" t="s">
        <v>25</v>
      </c>
      <c r="L4" s="17" t="s">
        <v>27</v>
      </c>
      <c r="M4" s="17" t="s">
        <v>377</v>
      </c>
      <c r="N4" s="17" t="s">
        <v>190</v>
      </c>
    </row>
    <row r="5" spans="1:14" s="4" customFormat="1" ht="21" customHeight="1">
      <c r="A5" s="19">
        <f>ROW()-4</f>
        <v>1</v>
      </c>
      <c r="B5" s="787"/>
      <c r="C5" s="787"/>
      <c r="D5" s="788"/>
      <c r="E5" s="638"/>
      <c r="F5" s="638"/>
      <c r="G5" s="272"/>
      <c r="H5" s="790"/>
      <c r="I5" s="790"/>
      <c r="J5" s="790"/>
      <c r="K5" s="790"/>
      <c r="L5" s="313">
        <f>IF(H5=0,0,ROUND((K5-H5)/H5*100,2))</f>
        <v>0</v>
      </c>
      <c r="M5" s="17"/>
      <c r="N5" s="17"/>
    </row>
    <row r="6" spans="1:14" s="4" customFormat="1" ht="21" customHeight="1">
      <c r="A6" s="237"/>
      <c r="B6" s="787"/>
      <c r="C6" s="787"/>
      <c r="D6" s="788"/>
      <c r="E6" s="638"/>
      <c r="F6" s="638"/>
      <c r="G6" s="272"/>
      <c r="H6" s="272"/>
      <c r="I6" s="789"/>
      <c r="J6" s="709"/>
      <c r="K6" s="272"/>
      <c r="L6" s="745"/>
      <c r="M6" s="17"/>
      <c r="N6" s="17"/>
    </row>
    <row r="7" spans="1:14" s="4" customFormat="1" ht="21" customHeight="1">
      <c r="A7" s="237"/>
      <c r="B7" s="787"/>
      <c r="C7" s="787"/>
      <c r="D7" s="788"/>
      <c r="E7" s="638"/>
      <c r="F7" s="638"/>
      <c r="G7" s="272"/>
      <c r="H7" s="272"/>
      <c r="I7" s="709"/>
      <c r="J7" s="789"/>
      <c r="K7" s="272"/>
      <c r="L7" s="272"/>
      <c r="M7" s="272"/>
      <c r="N7" s="17"/>
    </row>
    <row r="8" spans="1:14" s="4" customFormat="1" ht="21" customHeight="1">
      <c r="A8" s="237"/>
      <c r="B8" s="787"/>
      <c r="C8" s="787"/>
      <c r="D8" s="788"/>
      <c r="E8" s="638"/>
      <c r="F8" s="638"/>
      <c r="G8" s="638"/>
      <c r="H8" s="638"/>
      <c r="I8" s="638"/>
      <c r="J8" s="638"/>
      <c r="K8" s="638"/>
      <c r="L8" s="638"/>
      <c r="M8" s="638"/>
      <c r="N8" s="17"/>
    </row>
    <row r="9" spans="1:14" s="4" customFormat="1" ht="21" customHeight="1">
      <c r="A9" s="237"/>
      <c r="B9" s="787"/>
      <c r="C9" s="787"/>
      <c r="D9" s="788"/>
      <c r="E9" s="638"/>
      <c r="F9" s="638"/>
      <c r="G9" s="638"/>
      <c r="H9" s="638"/>
      <c r="I9" s="638"/>
      <c r="J9" s="638"/>
      <c r="K9" s="638"/>
      <c r="L9" s="638"/>
      <c r="M9" s="638"/>
      <c r="N9" s="17"/>
    </row>
    <row r="10" spans="1:14" s="4" customFormat="1" ht="21" customHeight="1">
      <c r="A10" s="237"/>
      <c r="B10" s="787"/>
      <c r="C10" s="787"/>
      <c r="D10" s="788"/>
      <c r="E10" s="638"/>
      <c r="F10" s="638"/>
      <c r="G10" s="638"/>
      <c r="H10" s="638"/>
      <c r="I10" s="638"/>
      <c r="J10" s="638"/>
      <c r="K10" s="638"/>
      <c r="L10" s="638"/>
      <c r="M10" s="638"/>
      <c r="N10" s="17"/>
    </row>
    <row r="11" spans="1:14" s="4" customFormat="1" ht="21" customHeight="1">
      <c r="A11" s="237"/>
      <c r="B11" s="787"/>
      <c r="C11" s="787"/>
      <c r="D11" s="788"/>
      <c r="E11" s="638"/>
      <c r="F11" s="638"/>
      <c r="G11" s="638"/>
      <c r="H11" s="638"/>
      <c r="I11" s="638"/>
      <c r="J11" s="638"/>
      <c r="K11" s="638"/>
      <c r="L11" s="638"/>
      <c r="M11" s="638"/>
      <c r="N11" s="17"/>
    </row>
    <row r="12" spans="1:14" s="4" customFormat="1" ht="21" customHeight="1">
      <c r="A12" s="237"/>
      <c r="B12" s="787"/>
      <c r="C12" s="787"/>
      <c r="D12" s="788"/>
      <c r="E12" s="638"/>
      <c r="F12" s="638"/>
      <c r="G12" s="638"/>
      <c r="H12" s="638"/>
      <c r="I12" s="638"/>
      <c r="J12" s="638"/>
      <c r="K12" s="638"/>
      <c r="L12" s="638"/>
      <c r="M12" s="638"/>
      <c r="N12" s="17"/>
    </row>
    <row r="13" spans="1:14" s="4" customFormat="1" ht="21" customHeight="1">
      <c r="A13" s="237"/>
      <c r="B13" s="787"/>
      <c r="C13" s="787"/>
      <c r="D13" s="788"/>
      <c r="E13" s="638"/>
      <c r="F13" s="638"/>
      <c r="G13" s="638"/>
      <c r="H13" s="638"/>
      <c r="I13" s="638"/>
      <c r="J13" s="638"/>
      <c r="K13" s="638"/>
      <c r="L13" s="638"/>
      <c r="M13" s="638"/>
      <c r="N13" s="17"/>
    </row>
    <row r="14" spans="1:14" s="4" customFormat="1" ht="21" customHeight="1">
      <c r="A14" s="237"/>
      <c r="B14" s="787"/>
      <c r="C14" s="787"/>
      <c r="D14" s="788"/>
      <c r="E14" s="638"/>
      <c r="F14" s="638"/>
      <c r="G14" s="638"/>
      <c r="H14" s="638"/>
      <c r="I14" s="638"/>
      <c r="J14" s="638"/>
      <c r="K14" s="638"/>
      <c r="L14" s="638"/>
      <c r="M14" s="638"/>
      <c r="N14" s="17"/>
    </row>
    <row r="15" spans="1:14" s="4" customFormat="1" ht="21" customHeight="1">
      <c r="A15" s="237"/>
      <c r="B15" s="787"/>
      <c r="C15" s="787"/>
      <c r="D15" s="788"/>
      <c r="E15" s="638"/>
      <c r="F15" s="638"/>
      <c r="G15" s="638"/>
      <c r="H15" s="638"/>
      <c r="I15" s="638"/>
      <c r="J15" s="638"/>
      <c r="K15" s="638"/>
      <c r="L15" s="638"/>
      <c r="M15" s="638"/>
      <c r="N15" s="17"/>
    </row>
    <row r="16" spans="1:14" s="4" customFormat="1" ht="21" customHeight="1">
      <c r="A16" s="237"/>
      <c r="B16" s="787"/>
      <c r="C16" s="787"/>
      <c r="D16" s="788"/>
      <c r="E16" s="638"/>
      <c r="F16" s="638"/>
      <c r="G16" s="638"/>
      <c r="H16" s="638"/>
      <c r="I16" s="638"/>
      <c r="J16" s="638"/>
      <c r="K16" s="638"/>
      <c r="L16" s="638"/>
      <c r="M16" s="638"/>
      <c r="N16" s="17"/>
    </row>
    <row r="17" spans="1:14" s="4" customFormat="1" ht="21" customHeight="1">
      <c r="A17" s="237"/>
      <c r="B17" s="787"/>
      <c r="C17" s="787"/>
      <c r="D17" s="788"/>
      <c r="E17" s="638"/>
      <c r="F17" s="638"/>
      <c r="G17" s="638"/>
      <c r="H17" s="638"/>
      <c r="I17" s="638"/>
      <c r="J17" s="638"/>
      <c r="K17" s="638"/>
      <c r="L17" s="638"/>
      <c r="M17" s="638"/>
      <c r="N17" s="17"/>
    </row>
    <row r="18" spans="1:14" s="4" customFormat="1" ht="21" customHeight="1">
      <c r="A18" s="237"/>
      <c r="B18" s="787"/>
      <c r="C18" s="787"/>
      <c r="D18" s="788"/>
      <c r="E18" s="638"/>
      <c r="F18" s="638"/>
      <c r="G18" s="272"/>
      <c r="H18" s="272"/>
      <c r="I18" s="789"/>
      <c r="J18" s="709"/>
      <c r="K18" s="272"/>
      <c r="L18" s="745"/>
      <c r="M18" s="17"/>
      <c r="N18" s="17"/>
    </row>
    <row r="19" spans="1:14" ht="21" customHeight="1">
      <c r="A19" s="47"/>
      <c r="B19" s="252" t="s">
        <v>383</v>
      </c>
      <c r="C19" s="252"/>
      <c r="D19" s="237"/>
      <c r="E19" s="48"/>
      <c r="F19" s="48"/>
      <c r="G19" s="48"/>
      <c r="H19" s="285">
        <f>SUM(H5:H18)</f>
        <v>0</v>
      </c>
      <c r="I19" s="285">
        <f>SUM(I5:I18)</f>
        <v>0</v>
      </c>
      <c r="J19" s="285"/>
      <c r="K19" s="285">
        <f>SUM(K5:K18)</f>
        <v>0</v>
      </c>
      <c r="L19" s="313">
        <f>IF(H19=0,0,ROUND((K19-H19)/H19*100,2))</f>
        <v>0</v>
      </c>
      <c r="M19" s="285"/>
      <c r="N19" s="47"/>
    </row>
    <row r="20" spans="1:14" ht="21" customHeight="1">
      <c r="A20" s="47"/>
      <c r="B20" s="17" t="s">
        <v>338</v>
      </c>
      <c r="C20" s="17"/>
      <c r="D20" s="237"/>
      <c r="E20" s="48"/>
      <c r="F20" s="48"/>
      <c r="G20" s="48"/>
      <c r="H20" s="48"/>
      <c r="I20" s="48"/>
      <c r="J20" s="48"/>
      <c r="K20" s="48"/>
      <c r="L20" s="313">
        <f>IF(H20=0,0,ROUND((K20-H20)/H20*100,2))</f>
        <v>0</v>
      </c>
      <c r="M20" s="47"/>
      <c r="N20" s="47"/>
    </row>
    <row r="21" spans="1:14" ht="21" customHeight="1">
      <c r="A21" s="47"/>
      <c r="B21" s="17" t="s">
        <v>384</v>
      </c>
      <c r="C21" s="17"/>
      <c r="D21" s="237"/>
      <c r="E21" s="48"/>
      <c r="F21" s="48"/>
      <c r="G21" s="48"/>
      <c r="H21" s="285">
        <f>H19-H20</f>
        <v>0</v>
      </c>
      <c r="I21" s="285">
        <f>I19-I20</f>
        <v>0</v>
      </c>
      <c r="J21" s="285"/>
      <c r="K21" s="285">
        <f>K19-K20</f>
        <v>0</v>
      </c>
      <c r="L21" s="313">
        <f>IF(H21=0,0,ROUND((K21-H21)/H21*100,2))</f>
        <v>0</v>
      </c>
      <c r="M21" s="47"/>
      <c r="N21" s="47"/>
    </row>
    <row r="22" spans="1:14">
      <c r="A22" s="29" t="str">
        <f>填表必读!A9&amp;填表必读!B9</f>
        <v>产权持有人填表人：刘竹</v>
      </c>
      <c r="H22" s="29" t="str">
        <f>填表必读!A13&amp;填表必读!B13</f>
        <v>评估人员：</v>
      </c>
      <c r="I22" s="278"/>
      <c r="J22" s="278"/>
      <c r="K22" s="278"/>
      <c r="L22" s="969" t="str">
        <f>现金!G21</f>
        <v>北京卓信大华资产评估有限公司</v>
      </c>
      <c r="M22" s="969"/>
      <c r="N22" s="969"/>
    </row>
    <row r="23" spans="1:14">
      <c r="A23" s="29" t="str">
        <f>填表必读!A11&amp;填表必读!B11</f>
        <v>填表日期：2023年5月5日</v>
      </c>
    </row>
  </sheetData>
  <mergeCells count="2">
    <mergeCell ref="A1:M1"/>
    <mergeCell ref="L22:N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24"/>
  <sheetViews>
    <sheetView workbookViewId="0">
      <selection activeCell="E23" sqref="E23"/>
    </sheetView>
  </sheetViews>
  <sheetFormatPr defaultColWidth="9" defaultRowHeight="12.75"/>
  <cols>
    <col min="1" max="1" width="5.75" style="31" customWidth="1"/>
    <col min="2" max="2" width="10.75" style="31" customWidth="1"/>
    <col min="3" max="3" width="8" style="31" customWidth="1"/>
    <col min="4" max="8" width="9.75" style="31" hidden="1" customWidth="1"/>
    <col min="9" max="9" width="15.625" style="31" hidden="1" customWidth="1"/>
    <col min="10" max="10" width="9.625" style="249" customWidth="1"/>
    <col min="11" max="11" width="9.875" style="31" customWidth="1"/>
    <col min="12" max="12" width="9.625" style="31" customWidth="1"/>
    <col min="13" max="13" width="7.625" style="31" customWidth="1"/>
    <col min="14" max="14" width="10.75" style="31" customWidth="1"/>
    <col min="15" max="16" width="8.25" style="31" customWidth="1"/>
    <col min="17" max="17" width="10.25" style="31" customWidth="1"/>
    <col min="18" max="18" width="8.625" style="31" customWidth="1"/>
    <col min="19" max="19" width="11" style="31" customWidth="1"/>
    <col min="20" max="21" width="8" style="31" customWidth="1"/>
    <col min="22" max="22" width="10.75" style="31" customWidth="1"/>
    <col min="23" max="23" width="7.75" style="31" customWidth="1"/>
    <col min="24" max="24" width="7.25" style="31" customWidth="1"/>
    <col min="25" max="29" width="9" style="31"/>
    <col min="30" max="30" width="11.25" style="31" customWidth="1"/>
    <col min="31" max="31" width="7.125" style="31" customWidth="1"/>
    <col min="32" max="16384" width="9" style="31"/>
  </cols>
  <sheetData>
    <row r="1" spans="1:32" ht="30" customHeight="1">
      <c r="A1" s="965" t="s">
        <v>385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74" t="s">
        <v>382</v>
      </c>
      <c r="U1" s="74"/>
      <c r="V1" s="74"/>
    </row>
    <row r="2" spans="1:32" ht="15.75" customHeight="1">
      <c r="T2" s="74"/>
      <c r="U2" s="74"/>
      <c r="V2" s="74"/>
    </row>
    <row r="3" spans="1:32" s="3" customFormat="1" ht="22.15" customHeight="1">
      <c r="A3" s="3" t="str">
        <f>'包装物（库存物资）'!A3</f>
        <v>产权持有人名称：毕节赛德水泥有限公司</v>
      </c>
      <c r="J3" s="125"/>
      <c r="K3" s="308"/>
      <c r="M3" s="250"/>
      <c r="O3" s="32" t="str">
        <f>'包装物（库存物资）'!G3</f>
        <v xml:space="preserve">          评估基准日：2022年12月31日</v>
      </c>
      <c r="P3" s="122"/>
      <c r="T3" s="15" t="s">
        <v>184</v>
      </c>
      <c r="U3" s="15"/>
      <c r="V3" s="15"/>
      <c r="Y3" s="544"/>
      <c r="Z3" s="1000" t="s">
        <v>258</v>
      </c>
      <c r="AA3" s="1000"/>
      <c r="AB3" s="1000"/>
      <c r="AC3" s="1001"/>
    </row>
    <row r="4" spans="1:32" s="4" customFormat="1" ht="27" customHeight="1">
      <c r="A4" s="17" t="s">
        <v>88</v>
      </c>
      <c r="B4" s="17" t="s">
        <v>354</v>
      </c>
      <c r="C4" s="17" t="s">
        <v>343</v>
      </c>
      <c r="D4" s="786" t="s">
        <v>386</v>
      </c>
      <c r="E4" s="17" t="s">
        <v>387</v>
      </c>
      <c r="F4" s="786" t="s">
        <v>388</v>
      </c>
      <c r="G4" s="786" t="s">
        <v>389</v>
      </c>
      <c r="H4" s="786" t="s">
        <v>390</v>
      </c>
      <c r="I4" s="786" t="s">
        <v>391</v>
      </c>
      <c r="J4" s="17" t="s">
        <v>355</v>
      </c>
      <c r="K4" s="17" t="s">
        <v>344</v>
      </c>
      <c r="L4" s="17" t="s">
        <v>345</v>
      </c>
      <c r="M4" s="18" t="s">
        <v>368</v>
      </c>
      <c r="N4" s="18" t="s">
        <v>189</v>
      </c>
      <c r="O4" s="17" t="s">
        <v>347</v>
      </c>
      <c r="P4" s="17" t="s">
        <v>348</v>
      </c>
      <c r="Q4" s="17" t="s">
        <v>25</v>
      </c>
      <c r="R4" s="17" t="s">
        <v>27</v>
      </c>
      <c r="S4" s="17" t="s">
        <v>356</v>
      </c>
      <c r="T4" s="17" t="s">
        <v>377</v>
      </c>
      <c r="U4" s="17" t="s">
        <v>392</v>
      </c>
      <c r="V4" s="17" t="s">
        <v>378</v>
      </c>
      <c r="W4" s="17" t="s">
        <v>393</v>
      </c>
      <c r="X4" s="17" t="s">
        <v>394</v>
      </c>
      <c r="Y4" s="17" t="s">
        <v>395</v>
      </c>
      <c r="Z4" s="17" t="s">
        <v>396</v>
      </c>
      <c r="AA4" s="17" t="s">
        <v>397</v>
      </c>
      <c r="AB4" s="17" t="s">
        <v>398</v>
      </c>
      <c r="AC4" s="17" t="s">
        <v>399</v>
      </c>
      <c r="AD4" s="17" t="s">
        <v>400</v>
      </c>
      <c r="AE4" s="17" t="s">
        <v>401</v>
      </c>
      <c r="AF4" s="17" t="s">
        <v>402</v>
      </c>
    </row>
    <row r="5" spans="1:32" s="4" customFormat="1" ht="21" customHeight="1">
      <c r="A5" s="19">
        <f>ROW()-4</f>
        <v>1</v>
      </c>
      <c r="B5" s="787"/>
      <c r="C5" s="787"/>
      <c r="D5" s="787"/>
      <c r="E5" s="787"/>
      <c r="F5" s="787"/>
      <c r="G5" s="787"/>
      <c r="H5" s="787"/>
      <c r="I5" s="787"/>
      <c r="J5" s="788"/>
      <c r="K5" s="638"/>
      <c r="L5" s="638"/>
      <c r="M5" s="272"/>
      <c r="N5" s="272"/>
      <c r="O5" s="709"/>
      <c r="P5" s="789"/>
      <c r="Q5" s="272"/>
      <c r="R5" s="745">
        <f>IF(N5=0,0,ROUND((Q5-N5)/N5*100,2))</f>
        <v>0</v>
      </c>
      <c r="S5" s="745"/>
      <c r="T5" s="17"/>
      <c r="U5" s="17"/>
      <c r="V5" s="17"/>
      <c r="Y5" s="6"/>
    </row>
    <row r="6" spans="1:32" s="4" customFormat="1" ht="21" customHeight="1">
      <c r="A6" s="237"/>
      <c r="B6" s="787"/>
      <c r="C6" s="787"/>
      <c r="D6" s="787"/>
      <c r="E6" s="787"/>
      <c r="F6" s="787"/>
      <c r="G6" s="787"/>
      <c r="H6" s="787"/>
      <c r="I6" s="787"/>
      <c r="J6" s="788"/>
      <c r="K6" s="638"/>
      <c r="L6" s="638"/>
      <c r="M6" s="272"/>
      <c r="N6" s="272"/>
      <c r="O6" s="709"/>
      <c r="P6" s="789"/>
      <c r="Q6" s="272"/>
      <c r="R6" s="745"/>
      <c r="S6" s="745"/>
      <c r="T6" s="17"/>
      <c r="U6" s="17"/>
      <c r="V6" s="17"/>
    </row>
    <row r="7" spans="1:32" s="4" customFormat="1" ht="21" customHeight="1">
      <c r="A7" s="237"/>
      <c r="B7" s="787"/>
      <c r="C7" s="787"/>
      <c r="D7" s="787"/>
      <c r="E7" s="787"/>
      <c r="F7" s="787"/>
      <c r="G7" s="787"/>
      <c r="H7" s="787"/>
      <c r="I7" s="787"/>
      <c r="J7" s="788"/>
      <c r="K7" s="638"/>
      <c r="L7" s="638"/>
      <c r="M7" s="272"/>
      <c r="N7" s="272"/>
      <c r="O7" s="709"/>
      <c r="P7" s="789"/>
      <c r="Q7" s="272"/>
      <c r="R7" s="745"/>
      <c r="S7" s="745"/>
      <c r="T7" s="17"/>
      <c r="U7" s="17"/>
      <c r="V7" s="17"/>
    </row>
    <row r="8" spans="1:32" s="4" customFormat="1" ht="21" customHeight="1">
      <c r="A8" s="237"/>
      <c r="B8" s="787"/>
      <c r="C8" s="787"/>
      <c r="D8" s="787"/>
      <c r="E8" s="787"/>
      <c r="F8" s="787"/>
      <c r="G8" s="787"/>
      <c r="H8" s="787"/>
      <c r="I8" s="787"/>
      <c r="J8" s="788"/>
      <c r="K8" s="638"/>
      <c r="L8" s="638"/>
      <c r="M8" s="272"/>
      <c r="N8" s="272"/>
      <c r="O8" s="709"/>
      <c r="P8" s="789"/>
      <c r="Q8" s="272"/>
      <c r="R8" s="745"/>
      <c r="S8" s="745"/>
      <c r="T8" s="17"/>
      <c r="U8" s="17"/>
      <c r="V8" s="17"/>
    </row>
    <row r="9" spans="1:32" s="4" customFormat="1" ht="21" customHeight="1">
      <c r="A9" s="237"/>
      <c r="B9" s="787"/>
      <c r="C9" s="787"/>
      <c r="D9" s="787"/>
      <c r="E9" s="787"/>
      <c r="F9" s="787"/>
      <c r="G9" s="787"/>
      <c r="H9" s="787"/>
      <c r="I9" s="787"/>
      <c r="J9" s="788"/>
      <c r="K9" s="272"/>
      <c r="L9" s="272"/>
      <c r="M9" s="272"/>
      <c r="N9" s="272"/>
      <c r="O9" s="709"/>
      <c r="P9" s="789"/>
      <c r="Q9" s="272"/>
      <c r="R9" s="745"/>
      <c r="S9" s="745"/>
      <c r="T9" s="17"/>
      <c r="U9" s="17"/>
      <c r="V9" s="17"/>
    </row>
    <row r="10" spans="1:32" s="4" customFormat="1" ht="21" customHeight="1">
      <c r="A10" s="237"/>
      <c r="B10" s="787"/>
      <c r="C10" s="787"/>
      <c r="D10" s="787"/>
      <c r="E10" s="787"/>
      <c r="F10" s="787"/>
      <c r="G10" s="787"/>
      <c r="H10" s="787"/>
      <c r="I10" s="787"/>
      <c r="J10" s="788"/>
      <c r="K10" s="272"/>
      <c r="L10" s="272"/>
      <c r="M10" s="272"/>
      <c r="N10" s="272"/>
      <c r="O10" s="709"/>
      <c r="P10" s="789"/>
      <c r="Q10" s="272"/>
      <c r="R10" s="745"/>
      <c r="S10" s="745"/>
      <c r="T10" s="17"/>
      <c r="U10" s="17"/>
      <c r="V10" s="17"/>
    </row>
    <row r="11" spans="1:32" s="4" customFormat="1" ht="21" customHeight="1">
      <c r="A11" s="237"/>
      <c r="B11" s="787"/>
      <c r="C11" s="787"/>
      <c r="D11" s="787"/>
      <c r="E11" s="787"/>
      <c r="F11" s="787"/>
      <c r="G11" s="787"/>
      <c r="H11" s="787"/>
      <c r="I11" s="787"/>
      <c r="J11" s="788"/>
      <c r="K11" s="272"/>
      <c r="L11" s="272"/>
      <c r="M11" s="272"/>
      <c r="N11" s="272"/>
      <c r="O11" s="709"/>
      <c r="P11" s="789"/>
      <c r="Q11" s="272"/>
      <c r="R11" s="745"/>
      <c r="S11" s="745"/>
      <c r="T11" s="17"/>
      <c r="U11" s="17"/>
      <c r="V11" s="17"/>
    </row>
    <row r="12" spans="1:32" s="4" customFormat="1" ht="21" customHeight="1">
      <c r="A12" s="237"/>
      <c r="B12" s="787"/>
      <c r="C12" s="787"/>
      <c r="D12" s="787"/>
      <c r="E12" s="787"/>
      <c r="F12" s="787"/>
      <c r="G12" s="787"/>
      <c r="H12" s="787"/>
      <c r="I12" s="787"/>
      <c r="J12" s="788"/>
      <c r="K12" s="272"/>
      <c r="L12" s="272"/>
      <c r="M12" s="272"/>
      <c r="N12" s="272"/>
      <c r="O12" s="709"/>
      <c r="P12" s="789"/>
      <c r="Q12" s="272"/>
      <c r="R12" s="745"/>
      <c r="S12" s="745"/>
      <c r="T12" s="17"/>
      <c r="U12" s="17"/>
      <c r="V12" s="17"/>
    </row>
    <row r="13" spans="1:32" s="4" customFormat="1" ht="21" customHeight="1">
      <c r="A13" s="237"/>
      <c r="B13" s="787"/>
      <c r="C13" s="787"/>
      <c r="D13" s="787"/>
      <c r="E13" s="787"/>
      <c r="F13" s="787"/>
      <c r="G13" s="787"/>
      <c r="H13" s="787"/>
      <c r="I13" s="787"/>
      <c r="J13" s="788"/>
      <c r="K13" s="272"/>
      <c r="L13" s="272"/>
      <c r="M13" s="272"/>
      <c r="N13" s="272"/>
      <c r="O13" s="709"/>
      <c r="P13" s="789"/>
      <c r="Q13" s="272"/>
      <c r="R13" s="745"/>
      <c r="S13" s="745"/>
      <c r="T13" s="17"/>
      <c r="U13" s="17"/>
      <c r="V13" s="17"/>
    </row>
    <row r="14" spans="1:32" s="4" customFormat="1" ht="21" customHeight="1">
      <c r="A14" s="237"/>
      <c r="B14" s="787"/>
      <c r="C14" s="787"/>
      <c r="D14" s="787"/>
      <c r="E14" s="787"/>
      <c r="F14" s="787"/>
      <c r="G14" s="787"/>
      <c r="H14" s="787"/>
      <c r="I14" s="787"/>
      <c r="J14" s="788"/>
      <c r="K14" s="638"/>
      <c r="L14" s="638"/>
      <c r="M14" s="272"/>
      <c r="N14" s="272"/>
      <c r="O14" s="709"/>
      <c r="P14" s="709"/>
      <c r="Q14" s="272"/>
      <c r="R14" s="745"/>
      <c r="S14" s="745"/>
      <c r="T14" s="17"/>
      <c r="U14" s="17"/>
      <c r="V14" s="17"/>
    </row>
    <row r="15" spans="1:32" s="4" customFormat="1" ht="21" customHeight="1">
      <c r="A15" s="237"/>
      <c r="B15" s="787"/>
      <c r="C15" s="787"/>
      <c r="D15" s="787"/>
      <c r="E15" s="787"/>
      <c r="F15" s="787"/>
      <c r="G15" s="787"/>
      <c r="H15" s="787"/>
      <c r="I15" s="787"/>
      <c r="J15" s="788"/>
      <c r="K15" s="638"/>
      <c r="L15" s="638"/>
      <c r="M15" s="272"/>
      <c r="N15" s="272"/>
      <c r="O15" s="709"/>
      <c r="P15" s="709"/>
      <c r="Q15" s="272"/>
      <c r="R15" s="745"/>
      <c r="S15" s="745"/>
      <c r="T15" s="17"/>
      <c r="U15" s="17"/>
      <c r="V15" s="17"/>
    </row>
    <row r="16" spans="1:32" s="4" customFormat="1" ht="21" customHeight="1">
      <c r="A16" s="237"/>
      <c r="B16" s="787"/>
      <c r="C16" s="787"/>
      <c r="D16" s="787"/>
      <c r="E16" s="787"/>
      <c r="F16" s="787"/>
      <c r="G16" s="787"/>
      <c r="H16" s="787"/>
      <c r="I16" s="787"/>
      <c r="J16" s="788"/>
      <c r="K16" s="638"/>
      <c r="L16" s="638"/>
      <c r="M16" s="272"/>
      <c r="N16" s="272"/>
      <c r="O16" s="709"/>
      <c r="P16" s="709"/>
      <c r="Q16" s="272"/>
      <c r="R16" s="745"/>
      <c r="S16" s="745"/>
      <c r="T16" s="17"/>
      <c r="U16" s="17"/>
      <c r="V16" s="17"/>
    </row>
    <row r="17" spans="1:22" s="4" customFormat="1" ht="21" customHeight="1">
      <c r="A17" s="237"/>
      <c r="B17" s="787"/>
      <c r="C17" s="787"/>
      <c r="D17" s="787"/>
      <c r="E17" s="787"/>
      <c r="F17" s="787"/>
      <c r="G17" s="787"/>
      <c r="H17" s="787"/>
      <c r="I17" s="787"/>
      <c r="J17" s="788"/>
      <c r="K17" s="638"/>
      <c r="L17" s="638"/>
      <c r="M17" s="272"/>
      <c r="N17" s="272"/>
      <c r="O17" s="709"/>
      <c r="P17" s="709"/>
      <c r="Q17" s="272"/>
      <c r="R17" s="745"/>
      <c r="S17" s="745"/>
      <c r="T17" s="17"/>
      <c r="U17" s="17"/>
      <c r="V17" s="17"/>
    </row>
    <row r="18" spans="1:22" s="4" customFormat="1" ht="21" customHeight="1">
      <c r="A18" s="237"/>
      <c r="B18" s="787"/>
      <c r="C18" s="787"/>
      <c r="D18" s="787"/>
      <c r="E18" s="787"/>
      <c r="F18" s="787"/>
      <c r="G18" s="787"/>
      <c r="H18" s="787"/>
      <c r="I18" s="787"/>
      <c r="J18" s="788"/>
      <c r="K18" s="638"/>
      <c r="L18" s="638"/>
      <c r="M18" s="272"/>
      <c r="N18" s="272"/>
      <c r="O18" s="709"/>
      <c r="P18" s="709"/>
      <c r="Q18" s="272"/>
      <c r="R18" s="745"/>
      <c r="S18" s="745"/>
      <c r="T18" s="17"/>
      <c r="U18" s="17"/>
      <c r="V18" s="17"/>
    </row>
    <row r="19" spans="1:22" s="4" customFormat="1" ht="21" customHeight="1">
      <c r="A19" s="237"/>
      <c r="B19" s="787"/>
      <c r="C19" s="787"/>
      <c r="D19" s="787"/>
      <c r="E19" s="787"/>
      <c r="F19" s="787"/>
      <c r="G19" s="787"/>
      <c r="H19" s="787"/>
      <c r="I19" s="787"/>
      <c r="J19" s="788"/>
      <c r="K19" s="638"/>
      <c r="L19" s="638"/>
      <c r="M19" s="272"/>
      <c r="N19" s="790"/>
      <c r="O19" s="791"/>
      <c r="P19" s="791"/>
      <c r="Q19" s="790"/>
      <c r="R19" s="745"/>
      <c r="S19" s="745"/>
      <c r="T19" s="17"/>
      <c r="U19" s="17"/>
      <c r="V19" s="17"/>
    </row>
    <row r="20" spans="1:22" ht="21" customHeight="1">
      <c r="A20" s="47"/>
      <c r="B20" s="252" t="s">
        <v>383</v>
      </c>
      <c r="C20" s="252"/>
      <c r="D20" s="252"/>
      <c r="E20" s="252"/>
      <c r="F20" s="252"/>
      <c r="G20" s="252"/>
      <c r="H20" s="252"/>
      <c r="I20" s="252"/>
      <c r="J20" s="237"/>
      <c r="K20" s="48"/>
      <c r="L20" s="48"/>
      <c r="M20" s="48"/>
      <c r="N20" s="285">
        <f>SUM(N5:N19)</f>
        <v>0</v>
      </c>
      <c r="O20" s="285"/>
      <c r="P20" s="285"/>
      <c r="Q20" s="285">
        <f>SUM(Q5:Q19)</f>
        <v>0</v>
      </c>
      <c r="R20" s="313">
        <f>IF(N20=0,0,ROUND((Q20-N20)/N20*100,2))</f>
        <v>0</v>
      </c>
      <c r="S20" s="313"/>
      <c r="T20" s="47"/>
      <c r="U20" s="47"/>
      <c r="V20" s="47"/>
    </row>
    <row r="21" spans="1:22" ht="21" customHeight="1">
      <c r="A21" s="47"/>
      <c r="B21" s="17" t="s">
        <v>338</v>
      </c>
      <c r="C21" s="17"/>
      <c r="D21" s="17"/>
      <c r="E21" s="17"/>
      <c r="F21" s="17"/>
      <c r="G21" s="17"/>
      <c r="H21" s="17"/>
      <c r="I21" s="17"/>
      <c r="J21" s="237"/>
      <c r="K21" s="48"/>
      <c r="L21" s="48"/>
      <c r="M21" s="48"/>
      <c r="N21" s="48"/>
      <c r="O21" s="48"/>
      <c r="P21" s="48"/>
      <c r="Q21" s="48"/>
      <c r="R21" s="313">
        <f>IF(N21=0,0,ROUND((Q21-N21)/N21*100,2))</f>
        <v>0</v>
      </c>
      <c r="S21" s="313"/>
      <c r="T21" s="47"/>
      <c r="U21" s="47"/>
      <c r="V21" s="47"/>
    </row>
    <row r="22" spans="1:22" ht="21" customHeight="1">
      <c r="A22" s="47"/>
      <c r="B22" s="17" t="s">
        <v>384</v>
      </c>
      <c r="C22" s="17"/>
      <c r="D22" s="17"/>
      <c r="E22" s="17"/>
      <c r="F22" s="17"/>
      <c r="G22" s="17"/>
      <c r="H22" s="17"/>
      <c r="I22" s="17"/>
      <c r="J22" s="237"/>
      <c r="K22" s="48"/>
      <c r="L22" s="48"/>
      <c r="M22" s="48"/>
      <c r="N22" s="285">
        <f>N20-N21</f>
        <v>0</v>
      </c>
      <c r="O22" s="285"/>
      <c r="P22" s="285"/>
      <c r="Q22" s="285">
        <f>Q20-Q21</f>
        <v>0</v>
      </c>
      <c r="R22" s="313">
        <f>IF(N22=0,0,ROUND((Q22-N22)/N22*100,2))</f>
        <v>0</v>
      </c>
      <c r="S22" s="313"/>
      <c r="T22" s="47"/>
      <c r="U22" s="47"/>
      <c r="V22" s="47"/>
    </row>
    <row r="23" spans="1:22">
      <c r="A23" s="29" t="str">
        <f>填表必读!A9&amp;填表必读!B9</f>
        <v>产权持有人填表人：刘竹</v>
      </c>
      <c r="N23" s="29" t="str">
        <f>填表必读!A13&amp;填表必读!B13</f>
        <v>评估人员：</v>
      </c>
      <c r="O23" s="278"/>
      <c r="P23" s="278"/>
      <c r="Q23" s="969" t="str">
        <f>现金!G21</f>
        <v>北京卓信大华资产评估有限公司</v>
      </c>
      <c r="R23" s="969"/>
      <c r="S23" s="969"/>
      <c r="T23" s="969"/>
      <c r="U23" s="278"/>
      <c r="V23" s="278"/>
    </row>
    <row r="24" spans="1:22">
      <c r="A24" s="29" t="str">
        <f>填表必读!A11&amp;填表必读!B11</f>
        <v>填表日期：2023年5月5日</v>
      </c>
    </row>
  </sheetData>
  <mergeCells count="3">
    <mergeCell ref="A1:S1"/>
    <mergeCell ref="Z3:AC3"/>
    <mergeCell ref="Q23:T23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 r:id="rId1"/>
  <headerFooter alignWithMargins="0">
    <oddFooter>&amp;C&amp;"宋体,加粗"&amp;10共&amp;N页第&amp;P页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58"/>
  <sheetViews>
    <sheetView workbookViewId="0">
      <selection activeCell="C28" sqref="C28"/>
    </sheetView>
  </sheetViews>
  <sheetFormatPr defaultColWidth="9" defaultRowHeight="12.75"/>
  <cols>
    <col min="1" max="1" width="5.75" style="764" customWidth="1"/>
    <col min="2" max="2" width="12.25" style="764" customWidth="1"/>
    <col min="3" max="3" width="13.75" style="764" customWidth="1"/>
    <col min="4" max="4" width="5.125" style="765" customWidth="1"/>
    <col min="5" max="5" width="9" style="765"/>
    <col min="6" max="6" width="8.625" style="764" customWidth="1"/>
    <col min="7" max="7" width="10.75" style="764" customWidth="1"/>
    <col min="8" max="11" width="9.75" style="764" customWidth="1"/>
    <col min="12" max="12" width="8.25" style="764" customWidth="1"/>
    <col min="13" max="16" width="9.75" style="764" customWidth="1"/>
    <col min="17" max="17" width="8.25" style="764" customWidth="1"/>
    <col min="18" max="18" width="9.75" style="764" customWidth="1"/>
    <col min="19" max="19" width="10" style="764" customWidth="1"/>
    <col min="20" max="20" width="7.75" style="764" customWidth="1"/>
    <col min="21" max="21" width="12" style="764" customWidth="1"/>
    <col min="22" max="22" width="12.25" style="764" customWidth="1"/>
    <col min="23" max="16384" width="9" style="764"/>
  </cols>
  <sheetData>
    <row r="1" spans="1:22" ht="39" customHeight="1">
      <c r="A1" s="1002" t="s">
        <v>403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1002"/>
      <c r="R1" s="1002"/>
      <c r="S1" s="1002"/>
      <c r="T1" s="1002"/>
    </row>
    <row r="2" spans="1:22" ht="21.75" customHeight="1">
      <c r="T2" s="783"/>
    </row>
    <row r="3" spans="1:22" s="759" customFormat="1" ht="22.15" customHeight="1">
      <c r="A3" s="759" t="str">
        <f>'产成品（库存商品）—分类汇总表'!A3</f>
        <v>产权持有人名称：毕节赛德水泥有限公司</v>
      </c>
      <c r="D3" s="766"/>
      <c r="E3" s="765"/>
      <c r="G3" s="767"/>
      <c r="I3" s="764"/>
      <c r="J3" s="780" t="str">
        <f>'产成品（库存商品）—分类汇总表'!I3</f>
        <v xml:space="preserve">          评估基准日：2022年12月31日</v>
      </c>
      <c r="K3" s="764"/>
      <c r="M3" s="764"/>
      <c r="N3" s="764"/>
      <c r="O3" s="764"/>
      <c r="P3" s="764"/>
      <c r="Q3" s="764"/>
      <c r="T3" s="784" t="s">
        <v>404</v>
      </c>
      <c r="U3" s="764"/>
      <c r="V3" s="764"/>
    </row>
    <row r="4" spans="1:22" s="760" customFormat="1" ht="21" customHeight="1">
      <c r="A4" s="1010" t="s">
        <v>88</v>
      </c>
      <c r="B4" s="1010" t="s">
        <v>405</v>
      </c>
      <c r="C4" s="1010" t="s">
        <v>406</v>
      </c>
      <c r="D4" s="1010" t="s">
        <v>344</v>
      </c>
      <c r="E4" s="1010" t="s">
        <v>407</v>
      </c>
      <c r="F4" s="1010" t="s">
        <v>408</v>
      </c>
      <c r="G4" s="1010" t="s">
        <v>409</v>
      </c>
      <c r="H4" s="1003" t="s">
        <v>410</v>
      </c>
      <c r="I4" s="1004"/>
      <c r="J4" s="1004"/>
      <c r="K4" s="1005"/>
      <c r="L4" s="1010" t="s">
        <v>411</v>
      </c>
      <c r="M4" s="1006" t="s">
        <v>412</v>
      </c>
      <c r="N4" s="1007"/>
      <c r="O4" s="1007"/>
      <c r="P4" s="1008"/>
      <c r="Q4" s="1010" t="s">
        <v>413</v>
      </c>
      <c r="R4" s="1010" t="s">
        <v>414</v>
      </c>
      <c r="S4" s="1010" t="s">
        <v>415</v>
      </c>
      <c r="T4" s="1010" t="s">
        <v>160</v>
      </c>
      <c r="U4" s="762"/>
      <c r="V4" s="762"/>
    </row>
    <row r="5" spans="1:22" s="761" customFormat="1" ht="21" customHeight="1">
      <c r="A5" s="1011"/>
      <c r="B5" s="1011"/>
      <c r="C5" s="1011"/>
      <c r="D5" s="1011"/>
      <c r="E5" s="1011"/>
      <c r="F5" s="1011"/>
      <c r="G5" s="1011"/>
      <c r="H5" s="768" t="s">
        <v>416</v>
      </c>
      <c r="I5" s="768" t="s">
        <v>417</v>
      </c>
      <c r="J5" s="768" t="s">
        <v>418</v>
      </c>
      <c r="K5" s="768" t="s">
        <v>419</v>
      </c>
      <c r="L5" s="1011"/>
      <c r="M5" s="768" t="s">
        <v>416</v>
      </c>
      <c r="N5" s="768" t="s">
        <v>417</v>
      </c>
      <c r="O5" s="768" t="s">
        <v>418</v>
      </c>
      <c r="P5" s="768" t="s">
        <v>419</v>
      </c>
      <c r="Q5" s="1011"/>
      <c r="R5" s="1011"/>
      <c r="S5" s="1011"/>
      <c r="T5" s="1011"/>
    </row>
    <row r="6" spans="1:22" s="762" customFormat="1" ht="21" customHeight="1">
      <c r="A6" s="769"/>
      <c r="B6" s="770"/>
      <c r="C6" s="770"/>
      <c r="D6" s="769"/>
      <c r="E6" s="769"/>
      <c r="F6" s="770"/>
      <c r="G6" s="771"/>
      <c r="H6" s="770"/>
      <c r="I6" s="770"/>
      <c r="J6" s="770"/>
      <c r="K6" s="770"/>
      <c r="L6" s="745">
        <f>(H6+I6+J6+K6)/4</f>
        <v>0</v>
      </c>
      <c r="M6" s="770"/>
      <c r="N6" s="770"/>
      <c r="O6" s="770"/>
      <c r="P6" s="770"/>
      <c r="Q6" s="770"/>
      <c r="R6" s="745"/>
      <c r="S6" s="745"/>
      <c r="T6" s="770"/>
    </row>
    <row r="7" spans="1:22" s="762" customFormat="1" ht="21" customHeight="1">
      <c r="A7" s="769"/>
      <c r="B7" s="770"/>
      <c r="C7" s="770"/>
      <c r="D7" s="769"/>
      <c r="E7" s="769"/>
      <c r="F7" s="770"/>
      <c r="G7" s="771"/>
      <c r="H7" s="772"/>
      <c r="I7" s="772"/>
      <c r="J7" s="772"/>
      <c r="K7" s="772"/>
      <c r="L7" s="745">
        <f t="shared" ref="L7:L22" si="0">(H7+I7+J7)/3</f>
        <v>0</v>
      </c>
      <c r="M7" s="772"/>
      <c r="N7" s="772"/>
      <c r="O7" s="772"/>
      <c r="P7" s="772"/>
      <c r="Q7" s="772"/>
      <c r="R7" s="745"/>
      <c r="S7" s="745"/>
      <c r="T7" s="770"/>
    </row>
    <row r="8" spans="1:22" s="762" customFormat="1" ht="21" customHeight="1">
      <c r="A8" s="769"/>
      <c r="B8" s="770"/>
      <c r="C8" s="770"/>
      <c r="D8" s="769"/>
      <c r="E8" s="769"/>
      <c r="F8" s="770"/>
      <c r="G8" s="771"/>
      <c r="H8" s="772"/>
      <c r="I8" s="772"/>
      <c r="J8" s="772"/>
      <c r="K8" s="772"/>
      <c r="L8" s="745">
        <f t="shared" si="0"/>
        <v>0</v>
      </c>
      <c r="M8" s="772"/>
      <c r="N8" s="772"/>
      <c r="O8" s="772"/>
      <c r="P8" s="772"/>
      <c r="Q8" s="772"/>
      <c r="R8" s="745"/>
      <c r="S8" s="745"/>
      <c r="T8" s="770"/>
    </row>
    <row r="9" spans="1:22" s="762" customFormat="1" ht="21" customHeight="1">
      <c r="A9" s="769"/>
      <c r="B9" s="770"/>
      <c r="C9" s="770"/>
      <c r="D9" s="769"/>
      <c r="E9" s="769"/>
      <c r="F9" s="770"/>
      <c r="G9" s="771"/>
      <c r="H9" s="772"/>
      <c r="I9" s="772"/>
      <c r="J9" s="772"/>
      <c r="K9" s="772"/>
      <c r="L9" s="745">
        <f t="shared" si="0"/>
        <v>0</v>
      </c>
      <c r="M9" s="772"/>
      <c r="N9" s="772"/>
      <c r="O9" s="772"/>
      <c r="P9" s="772"/>
      <c r="Q9" s="772"/>
      <c r="R9" s="745"/>
      <c r="S9" s="745"/>
      <c r="T9" s="770"/>
    </row>
    <row r="10" spans="1:22" s="762" customFormat="1" ht="21" customHeight="1">
      <c r="A10" s="769"/>
      <c r="B10" s="770"/>
      <c r="C10" s="770"/>
      <c r="D10" s="769"/>
      <c r="E10" s="769"/>
      <c r="F10" s="770"/>
      <c r="G10" s="771"/>
      <c r="H10" s="772"/>
      <c r="I10" s="772"/>
      <c r="J10" s="772"/>
      <c r="K10" s="772"/>
      <c r="L10" s="745">
        <f t="shared" si="0"/>
        <v>0</v>
      </c>
      <c r="M10" s="772"/>
      <c r="N10" s="772"/>
      <c r="O10" s="772"/>
      <c r="P10" s="772"/>
      <c r="Q10" s="772"/>
      <c r="R10" s="745"/>
      <c r="S10" s="745"/>
      <c r="T10" s="770"/>
    </row>
    <row r="11" spans="1:22" s="762" customFormat="1" ht="21" customHeight="1">
      <c r="A11" s="769"/>
      <c r="B11" s="770"/>
      <c r="C11" s="770"/>
      <c r="D11" s="769"/>
      <c r="E11" s="769"/>
      <c r="F11" s="770"/>
      <c r="G11" s="770"/>
      <c r="H11" s="772"/>
      <c r="I11" s="772"/>
      <c r="J11" s="772"/>
      <c r="K11" s="772"/>
      <c r="L11" s="745">
        <f t="shared" si="0"/>
        <v>0</v>
      </c>
      <c r="M11" s="772"/>
      <c r="N11" s="772"/>
      <c r="O11" s="772"/>
      <c r="P11" s="772"/>
      <c r="Q11" s="772"/>
      <c r="R11" s="745"/>
      <c r="S11" s="745"/>
      <c r="T11" s="770"/>
    </row>
    <row r="12" spans="1:22" s="762" customFormat="1" ht="21" customHeight="1">
      <c r="A12" s="769"/>
      <c r="B12" s="770"/>
      <c r="C12" s="770"/>
      <c r="D12" s="769"/>
      <c r="E12" s="769"/>
      <c r="F12" s="771"/>
      <c r="G12" s="771"/>
      <c r="H12" s="772"/>
      <c r="I12" s="772"/>
      <c r="J12" s="772"/>
      <c r="K12" s="772"/>
      <c r="L12" s="745">
        <f t="shared" si="0"/>
        <v>0</v>
      </c>
      <c r="M12" s="772"/>
      <c r="N12" s="772"/>
      <c r="O12" s="772"/>
      <c r="P12" s="772"/>
      <c r="Q12" s="772"/>
      <c r="R12" s="745"/>
      <c r="S12" s="745"/>
      <c r="T12" s="770"/>
    </row>
    <row r="13" spans="1:22" s="762" customFormat="1" ht="21" customHeight="1">
      <c r="A13" s="769"/>
      <c r="B13" s="770"/>
      <c r="C13" s="770"/>
      <c r="D13" s="769"/>
      <c r="E13" s="769"/>
      <c r="F13" s="771"/>
      <c r="G13" s="771"/>
      <c r="H13" s="772"/>
      <c r="I13" s="772"/>
      <c r="J13" s="772"/>
      <c r="K13" s="772"/>
      <c r="L13" s="745">
        <f t="shared" si="0"/>
        <v>0</v>
      </c>
      <c r="M13" s="772"/>
      <c r="N13" s="772"/>
      <c r="O13" s="772"/>
      <c r="P13" s="772"/>
      <c r="Q13" s="772"/>
      <c r="R13" s="745"/>
      <c r="S13" s="745"/>
      <c r="T13" s="770"/>
    </row>
    <row r="14" spans="1:22" s="762" customFormat="1" ht="21" customHeight="1">
      <c r="A14" s="769"/>
      <c r="B14" s="770"/>
      <c r="C14" s="770"/>
      <c r="D14" s="769"/>
      <c r="E14" s="769"/>
      <c r="F14" s="771"/>
      <c r="G14" s="771"/>
      <c r="H14" s="772"/>
      <c r="I14" s="772"/>
      <c r="J14" s="772"/>
      <c r="K14" s="772"/>
      <c r="L14" s="745">
        <f t="shared" si="0"/>
        <v>0</v>
      </c>
      <c r="M14" s="772"/>
      <c r="N14" s="772"/>
      <c r="O14" s="772"/>
      <c r="P14" s="772"/>
      <c r="Q14" s="772"/>
      <c r="R14" s="745"/>
      <c r="S14" s="745"/>
      <c r="T14" s="770"/>
    </row>
    <row r="15" spans="1:22" s="762" customFormat="1" ht="21" customHeight="1">
      <c r="A15" s="769"/>
      <c r="B15" s="770"/>
      <c r="C15" s="770"/>
      <c r="D15" s="769"/>
      <c r="E15" s="769"/>
      <c r="F15" s="771"/>
      <c r="G15" s="771"/>
      <c r="H15" s="772"/>
      <c r="I15" s="770"/>
      <c r="J15" s="772"/>
      <c r="K15" s="772"/>
      <c r="L15" s="745">
        <f t="shared" si="0"/>
        <v>0</v>
      </c>
      <c r="M15" s="772"/>
      <c r="N15" s="772"/>
      <c r="O15" s="772"/>
      <c r="P15" s="772"/>
      <c r="Q15" s="772"/>
      <c r="R15" s="745"/>
      <c r="S15" s="745"/>
      <c r="T15" s="770"/>
    </row>
    <row r="16" spans="1:22" s="762" customFormat="1" ht="21" customHeight="1">
      <c r="A16" s="769"/>
      <c r="B16" s="770"/>
      <c r="C16" s="770"/>
      <c r="D16" s="769"/>
      <c r="E16" s="769"/>
      <c r="F16" s="771"/>
      <c r="G16" s="771"/>
      <c r="H16" s="772"/>
      <c r="I16" s="772"/>
      <c r="J16" s="772"/>
      <c r="K16" s="772"/>
      <c r="L16" s="745">
        <f t="shared" si="0"/>
        <v>0</v>
      </c>
      <c r="M16" s="772"/>
      <c r="N16" s="772"/>
      <c r="O16" s="772"/>
      <c r="P16" s="772"/>
      <c r="Q16" s="772"/>
      <c r="R16" s="745"/>
      <c r="S16" s="745"/>
      <c r="T16" s="770"/>
    </row>
    <row r="17" spans="1:20" s="762" customFormat="1" ht="21" customHeight="1">
      <c r="A17" s="769"/>
      <c r="B17" s="770"/>
      <c r="C17" s="770"/>
      <c r="D17" s="769"/>
      <c r="E17" s="769"/>
      <c r="F17" s="771"/>
      <c r="G17" s="771"/>
      <c r="H17" s="772"/>
      <c r="I17" s="772"/>
      <c r="J17" s="772"/>
      <c r="K17" s="772"/>
      <c r="L17" s="745">
        <f t="shared" si="0"/>
        <v>0</v>
      </c>
      <c r="M17" s="772"/>
      <c r="N17" s="772"/>
      <c r="O17" s="772"/>
      <c r="P17" s="772"/>
      <c r="Q17" s="772"/>
      <c r="R17" s="745"/>
      <c r="S17" s="745"/>
      <c r="T17" s="770"/>
    </row>
    <row r="18" spans="1:20" s="762" customFormat="1" ht="21" customHeight="1">
      <c r="A18" s="769"/>
      <c r="B18" s="770"/>
      <c r="C18" s="770"/>
      <c r="D18" s="769"/>
      <c r="E18" s="769"/>
      <c r="F18" s="771"/>
      <c r="G18" s="771"/>
      <c r="H18" s="772"/>
      <c r="I18" s="772"/>
      <c r="J18" s="772"/>
      <c r="K18" s="772"/>
      <c r="L18" s="745">
        <f t="shared" si="0"/>
        <v>0</v>
      </c>
      <c r="M18" s="772"/>
      <c r="N18" s="772"/>
      <c r="O18" s="772"/>
      <c r="P18" s="772"/>
      <c r="Q18" s="772"/>
      <c r="R18" s="745"/>
      <c r="S18" s="745"/>
      <c r="T18" s="770"/>
    </row>
    <row r="19" spans="1:20" s="762" customFormat="1" ht="21" customHeight="1">
      <c r="A19" s="769"/>
      <c r="B19" s="770"/>
      <c r="C19" s="770"/>
      <c r="D19" s="769"/>
      <c r="E19" s="769"/>
      <c r="F19" s="771"/>
      <c r="G19" s="771"/>
      <c r="H19" s="772"/>
      <c r="I19" s="770"/>
      <c r="J19" s="772"/>
      <c r="K19" s="772"/>
      <c r="L19" s="745">
        <f t="shared" si="0"/>
        <v>0</v>
      </c>
      <c r="M19" s="772"/>
      <c r="N19" s="772"/>
      <c r="O19" s="772"/>
      <c r="P19" s="772"/>
      <c r="Q19" s="772"/>
      <c r="R19" s="745"/>
      <c r="S19" s="745"/>
      <c r="T19" s="770"/>
    </row>
    <row r="20" spans="1:20" s="762" customFormat="1" ht="21" customHeight="1">
      <c r="A20" s="769"/>
      <c r="B20" s="770"/>
      <c r="C20" s="770"/>
      <c r="D20" s="769"/>
      <c r="E20" s="769"/>
      <c r="F20" s="771"/>
      <c r="G20" s="771"/>
      <c r="H20" s="772"/>
      <c r="I20" s="772"/>
      <c r="J20" s="772"/>
      <c r="K20" s="772"/>
      <c r="L20" s="745">
        <f t="shared" si="0"/>
        <v>0</v>
      </c>
      <c r="M20" s="772"/>
      <c r="N20" s="772"/>
      <c r="O20" s="772"/>
      <c r="P20" s="772"/>
      <c r="Q20" s="772"/>
      <c r="R20" s="745"/>
      <c r="S20" s="745"/>
      <c r="T20" s="770"/>
    </row>
    <row r="21" spans="1:20" s="762" customFormat="1" ht="21" customHeight="1">
      <c r="A21" s="769"/>
      <c r="B21" s="770"/>
      <c r="C21" s="770"/>
      <c r="D21" s="769"/>
      <c r="E21" s="769"/>
      <c r="F21" s="770"/>
      <c r="G21" s="771"/>
      <c r="H21" s="772"/>
      <c r="I21" s="772"/>
      <c r="J21" s="772"/>
      <c r="K21" s="772"/>
      <c r="L21" s="745">
        <f t="shared" si="0"/>
        <v>0</v>
      </c>
      <c r="M21" s="772"/>
      <c r="N21" s="772"/>
      <c r="O21" s="772"/>
      <c r="P21" s="772"/>
      <c r="Q21" s="772"/>
      <c r="R21" s="745"/>
      <c r="S21" s="745"/>
      <c r="T21" s="770"/>
    </row>
    <row r="22" spans="1:20" s="762" customFormat="1" ht="21" customHeight="1">
      <c r="A22" s="769"/>
      <c r="B22" s="770"/>
      <c r="C22" s="770"/>
      <c r="D22" s="769"/>
      <c r="E22" s="769"/>
      <c r="F22" s="770"/>
      <c r="G22" s="771"/>
      <c r="H22" s="772"/>
      <c r="I22" s="772"/>
      <c r="J22" s="772"/>
      <c r="K22" s="772"/>
      <c r="L22" s="745">
        <f t="shared" si="0"/>
        <v>0</v>
      </c>
      <c r="M22" s="772"/>
      <c r="N22" s="772"/>
      <c r="O22" s="772"/>
      <c r="P22" s="772"/>
      <c r="Q22" s="772"/>
      <c r="R22" s="745"/>
      <c r="S22" s="745"/>
      <c r="T22" s="770"/>
    </row>
    <row r="23" spans="1:20" s="762" customFormat="1" ht="21" customHeight="1">
      <c r="A23" s="769"/>
      <c r="B23" s="770"/>
      <c r="C23" s="770"/>
      <c r="D23" s="769"/>
      <c r="E23" s="769"/>
      <c r="F23" s="770"/>
      <c r="G23" s="771"/>
      <c r="H23" s="772"/>
      <c r="I23" s="772"/>
      <c r="J23" s="772"/>
      <c r="K23" s="772"/>
      <c r="L23" s="745"/>
      <c r="M23" s="772"/>
      <c r="N23" s="772"/>
      <c r="O23" s="772"/>
      <c r="P23" s="772"/>
      <c r="Q23" s="772"/>
      <c r="R23" s="745"/>
      <c r="S23" s="745"/>
      <c r="T23" s="770"/>
    </row>
    <row r="24" spans="1:20" s="762" customFormat="1" ht="21" customHeight="1">
      <c r="A24" s="769"/>
      <c r="B24" s="770"/>
      <c r="C24" s="770"/>
      <c r="D24" s="769"/>
      <c r="E24" s="769"/>
      <c r="F24" s="770"/>
      <c r="G24" s="771"/>
      <c r="H24" s="772"/>
      <c r="I24" s="772"/>
      <c r="J24" s="772"/>
      <c r="K24" s="772"/>
      <c r="L24" s="745"/>
      <c r="M24" s="772"/>
      <c r="N24" s="772"/>
      <c r="O24" s="772"/>
      <c r="P24" s="772"/>
      <c r="Q24" s="772"/>
      <c r="R24" s="745"/>
      <c r="S24" s="745"/>
      <c r="T24" s="770"/>
    </row>
    <row r="25" spans="1:20" s="762" customFormat="1" ht="21" customHeight="1">
      <c r="A25" s="769"/>
      <c r="B25" s="770"/>
      <c r="C25" s="770"/>
      <c r="D25" s="769"/>
      <c r="E25" s="769"/>
      <c r="F25" s="770"/>
      <c r="G25" s="771"/>
      <c r="H25" s="772"/>
      <c r="I25" s="772"/>
      <c r="J25" s="772"/>
      <c r="K25" s="772"/>
      <c r="L25" s="745"/>
      <c r="M25" s="772"/>
      <c r="N25" s="772"/>
      <c r="O25" s="772"/>
      <c r="P25" s="772"/>
      <c r="Q25" s="772"/>
      <c r="R25" s="745"/>
      <c r="S25" s="745"/>
      <c r="T25" s="770"/>
    </row>
    <row r="26" spans="1:20" s="762" customFormat="1" ht="21" customHeight="1">
      <c r="A26" s="769"/>
      <c r="B26" s="770"/>
      <c r="C26" s="770"/>
      <c r="D26" s="769"/>
      <c r="E26" s="769"/>
      <c r="F26" s="770"/>
      <c r="G26" s="771"/>
      <c r="H26" s="772"/>
      <c r="I26" s="772"/>
      <c r="J26" s="772"/>
      <c r="K26" s="772"/>
      <c r="L26" s="745"/>
      <c r="M26" s="772"/>
      <c r="N26" s="772"/>
      <c r="O26" s="772"/>
      <c r="P26" s="772"/>
      <c r="Q26" s="772"/>
      <c r="R26" s="745"/>
      <c r="S26" s="745"/>
      <c r="T26" s="770"/>
    </row>
    <row r="27" spans="1:20" s="762" customFormat="1" ht="21" customHeight="1">
      <c r="A27" s="769"/>
      <c r="B27" s="770"/>
      <c r="C27" s="770"/>
      <c r="D27" s="769"/>
      <c r="E27" s="769"/>
      <c r="F27" s="770"/>
      <c r="G27" s="771"/>
      <c r="H27" s="772"/>
      <c r="I27" s="772"/>
      <c r="J27" s="772"/>
      <c r="K27" s="772"/>
      <c r="L27" s="745"/>
      <c r="M27" s="772"/>
      <c r="N27" s="772"/>
      <c r="O27" s="772"/>
      <c r="P27" s="772"/>
      <c r="Q27" s="772"/>
      <c r="R27" s="745"/>
      <c r="S27" s="745"/>
      <c r="T27" s="770"/>
    </row>
    <row r="28" spans="1:20" s="762" customFormat="1" ht="21" customHeight="1">
      <c r="A28" s="769"/>
      <c r="B28" s="770"/>
      <c r="C28" s="770"/>
      <c r="D28" s="769"/>
      <c r="E28" s="769"/>
      <c r="F28" s="770"/>
      <c r="G28" s="771"/>
      <c r="H28" s="772"/>
      <c r="I28" s="772"/>
      <c r="J28" s="772"/>
      <c r="K28" s="772"/>
      <c r="L28" s="745">
        <f>(H28+I28+J28)/3</f>
        <v>0</v>
      </c>
      <c r="M28" s="772"/>
      <c r="N28" s="772"/>
      <c r="O28" s="772"/>
      <c r="P28" s="772"/>
      <c r="Q28" s="772"/>
      <c r="R28" s="745"/>
      <c r="S28" s="745"/>
      <c r="T28" s="770"/>
    </row>
    <row r="29" spans="1:20" s="762" customFormat="1" ht="21" customHeight="1">
      <c r="A29" s="769"/>
      <c r="B29" s="770"/>
      <c r="C29" s="770"/>
      <c r="D29" s="769"/>
      <c r="E29" s="769"/>
      <c r="F29" s="771"/>
      <c r="G29" s="771"/>
      <c r="H29" s="772"/>
      <c r="I29" s="772"/>
      <c r="J29" s="772"/>
      <c r="K29" s="772"/>
      <c r="L29" s="745">
        <f>(H29+I29+J29)/3</f>
        <v>0</v>
      </c>
      <c r="M29" s="772"/>
      <c r="N29" s="772"/>
      <c r="O29" s="772"/>
      <c r="P29" s="772"/>
      <c r="Q29" s="772"/>
      <c r="R29" s="745"/>
      <c r="S29" s="745"/>
      <c r="T29" s="770"/>
    </row>
    <row r="30" spans="1:20" s="762" customFormat="1" ht="21" customHeight="1">
      <c r="A30" s="769"/>
      <c r="B30" s="770"/>
      <c r="C30" s="770"/>
      <c r="D30" s="769"/>
      <c r="E30" s="769"/>
      <c r="F30" s="771"/>
      <c r="G30" s="771"/>
      <c r="H30" s="772"/>
      <c r="I30" s="772"/>
      <c r="J30" s="772"/>
      <c r="K30" s="772"/>
      <c r="L30" s="745">
        <f>(H30+I30+J30)/3</f>
        <v>0</v>
      </c>
      <c r="M30" s="772"/>
      <c r="N30" s="772"/>
      <c r="O30" s="772"/>
      <c r="P30" s="772"/>
      <c r="Q30" s="772"/>
      <c r="R30" s="745"/>
      <c r="S30" s="745"/>
      <c r="T30" s="770"/>
    </row>
    <row r="31" spans="1:20" s="763" customFormat="1" ht="21" customHeight="1">
      <c r="A31" s="769"/>
      <c r="B31" s="770"/>
      <c r="C31" s="770"/>
      <c r="D31" s="769"/>
      <c r="E31" s="769"/>
      <c r="F31" s="771"/>
      <c r="G31" s="771"/>
      <c r="H31" s="773"/>
      <c r="I31" s="781"/>
      <c r="J31" s="782"/>
      <c r="K31" s="782"/>
      <c r="L31" s="745">
        <f>(H31+I31+J31)/3</f>
        <v>0</v>
      </c>
      <c r="M31" s="782"/>
      <c r="N31" s="782"/>
      <c r="O31" s="782"/>
      <c r="P31" s="782"/>
      <c r="Q31" s="782"/>
      <c r="R31" s="745"/>
      <c r="S31" s="745"/>
      <c r="T31" s="785"/>
    </row>
    <row r="32" spans="1:20" s="763" customFormat="1" ht="21" customHeight="1">
      <c r="A32" s="769"/>
      <c r="B32" s="770"/>
      <c r="C32" s="770"/>
      <c r="D32" s="769"/>
      <c r="E32" s="769"/>
      <c r="F32" s="771"/>
      <c r="G32" s="771"/>
      <c r="H32" s="773"/>
      <c r="I32" s="781"/>
      <c r="J32" s="782"/>
      <c r="K32" s="782"/>
      <c r="L32" s="745">
        <f>(H32+I32+J32)/3</f>
        <v>0</v>
      </c>
      <c r="M32" s="782"/>
      <c r="N32" s="782"/>
      <c r="O32" s="782"/>
      <c r="P32" s="782"/>
      <c r="Q32" s="782"/>
      <c r="R32" s="745"/>
      <c r="S32" s="745"/>
      <c r="T32" s="785"/>
    </row>
    <row r="33" spans="1:22" s="762" customFormat="1" ht="21" customHeight="1">
      <c r="A33" s="769"/>
      <c r="B33" s="774" t="s">
        <v>420</v>
      </c>
      <c r="C33" s="774"/>
      <c r="D33" s="769"/>
      <c r="E33" s="769"/>
      <c r="F33" s="770"/>
      <c r="G33" s="285">
        <f>SUM(G10:G32)</f>
        <v>0</v>
      </c>
      <c r="H33" s="285"/>
      <c r="I33" s="285"/>
      <c r="J33" s="285"/>
      <c r="K33" s="285"/>
      <c r="L33" s="313"/>
      <c r="M33" s="285"/>
      <c r="N33" s="285"/>
      <c r="O33" s="285"/>
      <c r="P33" s="285"/>
      <c r="Q33" s="285"/>
      <c r="R33" s="313"/>
      <c r="S33" s="313"/>
      <c r="T33" s="770"/>
    </row>
    <row r="35" spans="1:22" ht="15.75">
      <c r="A35" s="775"/>
      <c r="B35" s="776"/>
      <c r="C35" s="777"/>
      <c r="D35" s="777"/>
      <c r="E35" s="777"/>
      <c r="F35" s="777"/>
      <c r="G35" s="775"/>
      <c r="H35" s="777"/>
      <c r="I35" s="777"/>
      <c r="J35" s="779"/>
      <c r="K35" s="777"/>
      <c r="L35" s="777"/>
      <c r="M35" s="777"/>
      <c r="N35" s="777"/>
      <c r="O35" s="777"/>
      <c r="P35" s="777"/>
      <c r="Q35" s="1009"/>
      <c r="R35" s="1009"/>
      <c r="S35" s="1009"/>
      <c r="T35" s="1009"/>
    </row>
    <row r="36" spans="1:22" ht="15.75">
      <c r="A36" s="775"/>
      <c r="B36" s="776"/>
      <c r="C36" s="778"/>
      <c r="D36" s="779"/>
      <c r="E36" s="779"/>
      <c r="F36" s="779"/>
      <c r="G36" s="779"/>
      <c r="H36" s="779"/>
      <c r="I36" s="779"/>
      <c r="J36" s="779"/>
      <c r="K36" s="779"/>
      <c r="L36" s="779"/>
      <c r="M36" s="779"/>
      <c r="N36" s="779"/>
      <c r="O36" s="779"/>
      <c r="P36" s="779"/>
      <c r="Q36" s="779"/>
      <c r="R36" s="779"/>
      <c r="S36" s="779"/>
      <c r="T36" s="779"/>
      <c r="U36" s="779"/>
      <c r="V36" s="779"/>
    </row>
    <row r="37" spans="1:22" ht="15.75">
      <c r="B37" s="777"/>
      <c r="C37" s="776"/>
      <c r="D37" s="777"/>
      <c r="E37" s="777"/>
      <c r="F37" s="777"/>
      <c r="G37" s="777"/>
      <c r="H37" s="777"/>
      <c r="I37" s="777"/>
      <c r="J37" s="777"/>
      <c r="K37" s="777"/>
      <c r="L37" s="777"/>
      <c r="M37" s="777"/>
      <c r="N37" s="777"/>
      <c r="O37" s="777"/>
      <c r="P37" s="777"/>
      <c r="Q37" s="777"/>
      <c r="R37" s="777"/>
      <c r="S37" s="777"/>
      <c r="T37" s="777"/>
      <c r="U37" s="777"/>
      <c r="V37" s="777"/>
    </row>
    <row r="38" spans="1:22" ht="15.75">
      <c r="B38" s="776"/>
      <c r="C38" s="776"/>
      <c r="D38" s="777"/>
      <c r="E38" s="777"/>
      <c r="F38" s="777"/>
    </row>
    <row r="39" spans="1:22" ht="15.75">
      <c r="B39" s="776"/>
      <c r="C39" s="776"/>
      <c r="D39" s="777"/>
      <c r="E39" s="777"/>
      <c r="F39" s="777"/>
    </row>
    <row r="40" spans="1:22" ht="15.75">
      <c r="B40" s="776"/>
      <c r="C40" s="776"/>
      <c r="D40" s="777"/>
      <c r="E40" s="777"/>
      <c r="F40" s="777"/>
    </row>
    <row r="41" spans="1:22" ht="15.75">
      <c r="B41" s="776"/>
      <c r="C41" s="777"/>
      <c r="D41" s="777"/>
      <c r="E41" s="777"/>
      <c r="F41" s="777"/>
    </row>
    <row r="42" spans="1:22" ht="15.75">
      <c r="B42" s="776"/>
      <c r="C42" s="776"/>
      <c r="D42" s="777"/>
      <c r="E42" s="777"/>
      <c r="F42" s="777"/>
    </row>
    <row r="43" spans="1:22" ht="15.75">
      <c r="B43" s="776"/>
      <c r="C43" s="776"/>
      <c r="D43" s="777"/>
      <c r="E43" s="777"/>
      <c r="F43" s="777"/>
    </row>
    <row r="44" spans="1:22" ht="15.75">
      <c r="B44" s="776"/>
      <c r="C44" s="776"/>
      <c r="D44" s="777"/>
      <c r="E44" s="777"/>
      <c r="F44" s="777"/>
    </row>
    <row r="45" spans="1:22" ht="15.75">
      <c r="B45" s="776"/>
      <c r="C45" s="777"/>
      <c r="D45" s="777"/>
      <c r="E45" s="777"/>
      <c r="F45" s="777"/>
    </row>
    <row r="46" spans="1:22" ht="15.75">
      <c r="B46" s="776"/>
      <c r="C46" s="776"/>
      <c r="D46" s="777"/>
      <c r="E46" s="777"/>
      <c r="F46" s="777"/>
    </row>
    <row r="47" spans="1:22" ht="15.75">
      <c r="B47" s="776"/>
      <c r="C47" s="776"/>
      <c r="D47" s="777"/>
      <c r="E47" s="777"/>
      <c r="F47" s="777"/>
    </row>
    <row r="48" spans="1:22" ht="15.75">
      <c r="B48" s="777"/>
      <c r="C48" s="776"/>
      <c r="D48" s="777"/>
      <c r="E48" s="777"/>
      <c r="F48" s="777"/>
    </row>
    <row r="49" spans="2:6" ht="15.75">
      <c r="B49" s="777"/>
      <c r="C49" s="776"/>
      <c r="D49" s="777"/>
      <c r="E49" s="777"/>
      <c r="F49" s="777"/>
    </row>
    <row r="50" spans="2:6" ht="15.75">
      <c r="B50" s="776"/>
      <c r="C50" s="776"/>
      <c r="D50" s="777"/>
      <c r="E50" s="777"/>
      <c r="F50" s="777"/>
    </row>
    <row r="51" spans="2:6" ht="14.25">
      <c r="B51" s="777"/>
      <c r="C51" s="777"/>
      <c r="D51" s="777"/>
      <c r="E51" s="777"/>
      <c r="F51" s="777"/>
    </row>
    <row r="52" spans="2:6" ht="15.75">
      <c r="B52" s="776"/>
      <c r="C52" s="777"/>
      <c r="D52" s="777"/>
      <c r="E52" s="777"/>
      <c r="F52" s="777"/>
    </row>
    <row r="53" spans="2:6" ht="15.75">
      <c r="B53" s="776"/>
      <c r="C53" s="776"/>
      <c r="D53" s="777"/>
      <c r="E53" s="777"/>
      <c r="F53" s="777"/>
    </row>
    <row r="54" spans="2:6" ht="15.75">
      <c r="B54" s="776"/>
      <c r="C54" s="776"/>
      <c r="D54" s="777"/>
      <c r="E54" s="777"/>
      <c r="F54" s="777"/>
    </row>
    <row r="55" spans="2:6" ht="14.25">
      <c r="B55" s="777"/>
      <c r="C55" s="777"/>
      <c r="D55" s="777"/>
      <c r="E55" s="777"/>
      <c r="F55" s="777"/>
    </row>
    <row r="56" spans="2:6" ht="15.75">
      <c r="B56" s="776"/>
      <c r="C56" s="776"/>
      <c r="D56" s="777"/>
      <c r="E56" s="777"/>
      <c r="F56" s="777"/>
    </row>
    <row r="57" spans="2:6" ht="15.75">
      <c r="B57" s="776"/>
      <c r="C57" s="776"/>
      <c r="D57" s="777"/>
      <c r="E57" s="777"/>
      <c r="F57" s="777"/>
    </row>
    <row r="58" spans="2:6" ht="15.75">
      <c r="B58" s="777"/>
      <c r="C58" s="776"/>
      <c r="D58" s="777"/>
      <c r="E58" s="777"/>
      <c r="F58" s="777"/>
    </row>
  </sheetData>
  <mergeCells count="16">
    <mergeCell ref="A1:T1"/>
    <mergeCell ref="H4:K4"/>
    <mergeCell ref="M4:P4"/>
    <mergeCell ref="Q35:T35"/>
    <mergeCell ref="A4:A5"/>
    <mergeCell ref="B4:B5"/>
    <mergeCell ref="C4:C5"/>
    <mergeCell ref="D4:D5"/>
    <mergeCell ref="E4:E5"/>
    <mergeCell ref="F4:F5"/>
    <mergeCell ref="G4:G5"/>
    <mergeCell ref="L4:L5"/>
    <mergeCell ref="Q4:Q5"/>
    <mergeCell ref="R4:R5"/>
    <mergeCell ref="S4:S5"/>
    <mergeCell ref="T4:T5"/>
  </mergeCells>
  <phoneticPr fontId="12" type="noConversion"/>
  <printOptions horizontalCentered="1"/>
  <pageMargins left="0.74803149606299202" right="0.74803149606299202" top="0.70866141732283505" bottom="0.94488188976377996" header="1.14173228346457" footer="0.43307086614173201"/>
  <pageSetup paperSize="9" fitToHeight="0" orientation="landscape" horizontalDpi="300" verticalDpi="300"/>
  <headerFooter alignWithMargins="0">
    <oddFooter>&amp;C&amp;"宋体,加粗"&amp;10共&amp;N页第&amp;P页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3"/>
  <sheetViews>
    <sheetView view="pageBreakPreview" zoomScaleNormal="100" zoomScaleSheetLayoutView="100" workbookViewId="0">
      <pane ySplit="5" topLeftCell="A14" activePane="bottomLeft" state="frozen"/>
      <selection pane="bottomLeft" activeCell="D41" sqref="D41"/>
    </sheetView>
  </sheetViews>
  <sheetFormatPr defaultColWidth="8.75" defaultRowHeight="15.75"/>
  <cols>
    <col min="1" max="1" width="29.75" style="2" customWidth="1"/>
    <col min="2" max="2" width="10.875" style="2" customWidth="1"/>
    <col min="3" max="4" width="21" style="43" customWidth="1"/>
    <col min="5" max="5" width="20.75" style="2" customWidth="1"/>
    <col min="6" max="6" width="18.25" style="2" customWidth="1"/>
    <col min="7" max="16384" width="8.75" style="2"/>
  </cols>
  <sheetData>
    <row r="1" spans="1:6" ht="23.25">
      <c r="C1" s="915" t="s">
        <v>83</v>
      </c>
      <c r="F1" s="74" t="s">
        <v>84</v>
      </c>
    </row>
    <row r="2" spans="1:6" ht="13.15" customHeight="1">
      <c r="F2" s="13"/>
    </row>
    <row r="3" spans="1:6" s="122" customFormat="1" ht="19.5" customHeight="1">
      <c r="A3" s="277" t="str">
        <f>万元汇总表!A3</f>
        <v>产权持有人名称：毕节赛德水泥有限公司</v>
      </c>
      <c r="B3" s="277"/>
      <c r="C3" s="916" t="str">
        <f>" "&amp;万元汇总表!C3</f>
        <v xml:space="preserve">           评估基准日：2022年12月31日</v>
      </c>
      <c r="D3" s="917"/>
      <c r="E3" s="31"/>
      <c r="F3" s="74" t="s">
        <v>85</v>
      </c>
    </row>
    <row r="4" spans="1:6" s="146" customFormat="1" ht="13.9" customHeight="1">
      <c r="A4" s="961" t="s">
        <v>23</v>
      </c>
      <c r="B4" s="962"/>
      <c r="C4" s="280" t="s">
        <v>24</v>
      </c>
      <c r="D4" s="280" t="s">
        <v>25</v>
      </c>
      <c r="E4" s="252" t="s">
        <v>26</v>
      </c>
      <c r="F4" s="252" t="s">
        <v>27</v>
      </c>
    </row>
    <row r="5" spans="1:6" s="146" customFormat="1" ht="13.9" customHeight="1">
      <c r="A5" s="963"/>
      <c r="B5" s="964"/>
      <c r="C5" s="280" t="s">
        <v>28</v>
      </c>
      <c r="D5" s="280" t="s">
        <v>29</v>
      </c>
      <c r="E5" s="252" t="s">
        <v>30</v>
      </c>
      <c r="F5" s="252" t="s">
        <v>31</v>
      </c>
    </row>
    <row r="6" spans="1:6" s="282" customFormat="1" ht="13.9" customHeight="1">
      <c r="A6" s="918" t="s">
        <v>32</v>
      </c>
      <c r="B6" s="236" t="s">
        <v>33</v>
      </c>
      <c r="C6" s="919">
        <f>ROUND(分类汇总表!D5,2)</f>
        <v>0</v>
      </c>
      <c r="D6" s="48">
        <f>ROUND(分类汇总表!E5,2)</f>
        <v>0</v>
      </c>
      <c r="E6" s="48">
        <f>D6-C6</f>
        <v>0</v>
      </c>
      <c r="F6" s="302">
        <f>IF(C6=0,0,ROUND((D6-C6)/C6*100,2))</f>
        <v>0</v>
      </c>
    </row>
    <row r="7" spans="1:6" s="282" customFormat="1" ht="13.9" customHeight="1">
      <c r="A7" s="918" t="s">
        <v>34</v>
      </c>
      <c r="B7" s="236" t="s">
        <v>35</v>
      </c>
      <c r="C7" s="919">
        <f>分类汇总表!D19</f>
        <v>9297558.6600000001</v>
      </c>
      <c r="D7" s="919">
        <f>分类汇总表!E19</f>
        <v>7486650</v>
      </c>
      <c r="E7" s="48">
        <f>D7-C7</f>
        <v>-1810908.6600000001</v>
      </c>
      <c r="F7" s="302">
        <f>IF(C7=0,0,ROUND((D7-C7)/C7*100,2))</f>
        <v>-19.48</v>
      </c>
    </row>
    <row r="8" spans="1:6" s="282" customFormat="1" ht="13.9" customHeight="1">
      <c r="A8" s="918" t="s">
        <v>36</v>
      </c>
      <c r="B8" s="236" t="s">
        <v>37</v>
      </c>
      <c r="C8" s="919">
        <f>分类汇总表!D20</f>
        <v>0</v>
      </c>
      <c r="D8" s="919">
        <f>分类汇总表!E20</f>
        <v>0</v>
      </c>
      <c r="E8" s="48">
        <f t="shared" ref="E8:E30" si="0">D8-C8</f>
        <v>0</v>
      </c>
      <c r="F8" s="302">
        <f t="shared" ref="F8:F29" si="1">IF(C8=0,0,ROUND((D8-C8)/C8*100,2))</f>
        <v>0</v>
      </c>
    </row>
    <row r="9" spans="1:6" s="282" customFormat="1" ht="13.9" customHeight="1">
      <c r="A9" s="918" t="s">
        <v>38</v>
      </c>
      <c r="B9" s="236" t="s">
        <v>39</v>
      </c>
      <c r="C9" s="919">
        <f>分类汇总表!D21</f>
        <v>0</v>
      </c>
      <c r="D9" s="919">
        <f>分类汇总表!E21</f>
        <v>0</v>
      </c>
      <c r="E9" s="48">
        <f t="shared" si="0"/>
        <v>0</v>
      </c>
      <c r="F9" s="302">
        <f t="shared" si="1"/>
        <v>0</v>
      </c>
    </row>
    <row r="10" spans="1:6" s="282" customFormat="1" ht="13.9" customHeight="1">
      <c r="A10" s="918" t="s">
        <v>40</v>
      </c>
      <c r="B10" s="236" t="s">
        <v>41</v>
      </c>
      <c r="C10" s="919">
        <f>分类汇总表!D22</f>
        <v>0</v>
      </c>
      <c r="D10" s="919">
        <f>分类汇总表!E22</f>
        <v>0</v>
      </c>
      <c r="E10" s="48">
        <f t="shared" si="0"/>
        <v>0</v>
      </c>
      <c r="F10" s="302">
        <f t="shared" si="1"/>
        <v>0</v>
      </c>
    </row>
    <row r="11" spans="1:6" s="282" customFormat="1" ht="13.9" customHeight="1">
      <c r="A11" s="918" t="s">
        <v>42</v>
      </c>
      <c r="B11" s="236" t="s">
        <v>43</v>
      </c>
      <c r="C11" s="919">
        <f>分类汇总表!D23</f>
        <v>0</v>
      </c>
      <c r="D11" s="919">
        <f>分类汇总表!E23</f>
        <v>0</v>
      </c>
      <c r="E11" s="48">
        <f t="shared" si="0"/>
        <v>0</v>
      </c>
      <c r="F11" s="302">
        <f t="shared" si="1"/>
        <v>0</v>
      </c>
    </row>
    <row r="12" spans="1:6" s="282" customFormat="1" ht="13.9" customHeight="1">
      <c r="A12" s="918" t="s">
        <v>44</v>
      </c>
      <c r="B12" s="236" t="s">
        <v>45</v>
      </c>
      <c r="C12" s="919">
        <f>分类汇总表!D24</f>
        <v>0</v>
      </c>
      <c r="D12" s="919">
        <f>分类汇总表!E24</f>
        <v>0</v>
      </c>
      <c r="E12" s="48">
        <f t="shared" si="0"/>
        <v>0</v>
      </c>
      <c r="F12" s="302">
        <f t="shared" si="1"/>
        <v>0</v>
      </c>
    </row>
    <row r="13" spans="1:6" s="282" customFormat="1" ht="13.9" customHeight="1">
      <c r="A13" s="918" t="s">
        <v>46</v>
      </c>
      <c r="B13" s="236" t="s">
        <v>47</v>
      </c>
      <c r="C13" s="919">
        <f>分类汇总表!D25</f>
        <v>0</v>
      </c>
      <c r="D13" s="919">
        <f>分类汇总表!E25</f>
        <v>0</v>
      </c>
      <c r="E13" s="48">
        <f t="shared" si="0"/>
        <v>0</v>
      </c>
      <c r="F13" s="302">
        <f t="shared" si="1"/>
        <v>0</v>
      </c>
    </row>
    <row r="14" spans="1:6" s="282" customFormat="1" ht="13.9" customHeight="1">
      <c r="A14" s="918" t="s">
        <v>48</v>
      </c>
      <c r="B14" s="236" t="s">
        <v>49</v>
      </c>
      <c r="C14" s="919">
        <f>分类汇总表!D26</f>
        <v>0</v>
      </c>
      <c r="D14" s="919">
        <f>分类汇总表!E26</f>
        <v>0</v>
      </c>
      <c r="E14" s="48">
        <f t="shared" si="0"/>
        <v>0</v>
      </c>
      <c r="F14" s="302">
        <f t="shared" si="1"/>
        <v>0</v>
      </c>
    </row>
    <row r="15" spans="1:6" s="282" customFormat="1" ht="13.9" customHeight="1">
      <c r="A15" s="918" t="s">
        <v>50</v>
      </c>
      <c r="B15" s="236" t="s">
        <v>51</v>
      </c>
      <c r="C15" s="919">
        <f>分类汇总表!D27</f>
        <v>3664597.1500000004</v>
      </c>
      <c r="D15" s="919">
        <f>分类汇总表!E27</f>
        <v>1974550</v>
      </c>
      <c r="E15" s="48">
        <f t="shared" si="0"/>
        <v>-1690047.1500000004</v>
      </c>
      <c r="F15" s="302">
        <f t="shared" si="1"/>
        <v>-46.12</v>
      </c>
    </row>
    <row r="16" spans="1:6" s="282" customFormat="1" ht="13.9" customHeight="1">
      <c r="A16" s="918" t="s">
        <v>52</v>
      </c>
      <c r="B16" s="236" t="s">
        <v>53</v>
      </c>
      <c r="C16" s="919">
        <f>分类汇总表!D28</f>
        <v>0</v>
      </c>
      <c r="D16" s="919">
        <f>分类汇总表!E28</f>
        <v>0</v>
      </c>
      <c r="E16" s="48">
        <f t="shared" si="0"/>
        <v>0</v>
      </c>
      <c r="F16" s="302">
        <f t="shared" si="1"/>
        <v>0</v>
      </c>
    </row>
    <row r="17" spans="1:6" s="282" customFormat="1" ht="13.9" customHeight="1">
      <c r="A17" s="918" t="s">
        <v>54</v>
      </c>
      <c r="B17" s="236" t="s">
        <v>55</v>
      </c>
      <c r="C17" s="919">
        <f>分类汇总表!D29</f>
        <v>0</v>
      </c>
      <c r="D17" s="919">
        <f>分类汇总表!E29</f>
        <v>0</v>
      </c>
      <c r="E17" s="48">
        <f t="shared" si="0"/>
        <v>0</v>
      </c>
      <c r="F17" s="302">
        <f t="shared" si="1"/>
        <v>0</v>
      </c>
    </row>
    <row r="18" spans="1:6" s="282" customFormat="1" ht="13.9" customHeight="1">
      <c r="A18" s="918" t="s">
        <v>56</v>
      </c>
      <c r="B18" s="236" t="s">
        <v>57</v>
      </c>
      <c r="C18" s="919">
        <f>分类汇总表!D30</f>
        <v>0</v>
      </c>
      <c r="D18" s="919">
        <f>分类汇总表!E30</f>
        <v>0</v>
      </c>
      <c r="E18" s="48">
        <f t="shared" si="0"/>
        <v>0</v>
      </c>
      <c r="F18" s="302">
        <f t="shared" si="1"/>
        <v>0</v>
      </c>
    </row>
    <row r="19" spans="1:6" s="282" customFormat="1" ht="13.9" customHeight="1">
      <c r="A19" s="918" t="s">
        <v>58</v>
      </c>
      <c r="B19" s="236" t="s">
        <v>59</v>
      </c>
      <c r="C19" s="919">
        <f>分类汇总表!D31</f>
        <v>0</v>
      </c>
      <c r="D19" s="919">
        <f>分类汇总表!E31</f>
        <v>0</v>
      </c>
      <c r="E19" s="48">
        <f t="shared" si="0"/>
        <v>0</v>
      </c>
      <c r="F19" s="302">
        <f t="shared" si="1"/>
        <v>0</v>
      </c>
    </row>
    <row r="20" spans="1:6" s="282" customFormat="1" ht="13.9" customHeight="1">
      <c r="A20" s="918" t="s">
        <v>60</v>
      </c>
      <c r="B20" s="236" t="s">
        <v>61</v>
      </c>
      <c r="C20" s="919">
        <f>分类汇总表!D32</f>
        <v>5632961.5099999998</v>
      </c>
      <c r="D20" s="919">
        <f>分类汇总表!E32</f>
        <v>5512100</v>
      </c>
      <c r="E20" s="48">
        <f t="shared" si="0"/>
        <v>-120861.50999999978</v>
      </c>
      <c r="F20" s="302">
        <f t="shared" si="1"/>
        <v>-2.15</v>
      </c>
    </row>
    <row r="21" spans="1:6" s="282" customFormat="1" ht="13.9" customHeight="1">
      <c r="A21" s="918" t="s">
        <v>62</v>
      </c>
      <c r="B21" s="236" t="s">
        <v>63</v>
      </c>
      <c r="C21" s="919">
        <f>分类汇总表!D33</f>
        <v>0</v>
      </c>
      <c r="D21" s="919">
        <f>分类汇总表!E33</f>
        <v>0</v>
      </c>
      <c r="E21" s="48">
        <f t="shared" si="0"/>
        <v>0</v>
      </c>
      <c r="F21" s="302">
        <f t="shared" si="1"/>
        <v>0</v>
      </c>
    </row>
    <row r="22" spans="1:6" s="282" customFormat="1" ht="13.9" customHeight="1">
      <c r="A22" s="918" t="s">
        <v>64</v>
      </c>
      <c r="B22" s="236" t="s">
        <v>65</v>
      </c>
      <c r="C22" s="919">
        <f>分类汇总表!D34</f>
        <v>0</v>
      </c>
      <c r="D22" s="919">
        <f>分类汇总表!E34</f>
        <v>0</v>
      </c>
      <c r="E22" s="48">
        <f t="shared" si="0"/>
        <v>0</v>
      </c>
      <c r="F22" s="302">
        <f t="shared" si="1"/>
        <v>0</v>
      </c>
    </row>
    <row r="23" spans="1:6" s="282" customFormat="1" ht="13.9" customHeight="1">
      <c r="A23" s="918" t="s">
        <v>66</v>
      </c>
      <c r="B23" s="236" t="s">
        <v>67</v>
      </c>
      <c r="C23" s="919">
        <f>分类汇总表!D35</f>
        <v>0</v>
      </c>
      <c r="D23" s="919">
        <f>分类汇总表!E35</f>
        <v>0</v>
      </c>
      <c r="E23" s="48">
        <f t="shared" si="0"/>
        <v>0</v>
      </c>
      <c r="F23" s="302">
        <f t="shared" si="1"/>
        <v>0</v>
      </c>
    </row>
    <row r="24" spans="1:6" s="282" customFormat="1" ht="13.9" customHeight="1">
      <c r="A24" s="918" t="s">
        <v>68</v>
      </c>
      <c r="B24" s="236" t="s">
        <v>69</v>
      </c>
      <c r="C24" s="919">
        <f>分类汇总表!D36</f>
        <v>0</v>
      </c>
      <c r="D24" s="919">
        <f>分类汇总表!E36</f>
        <v>0</v>
      </c>
      <c r="E24" s="48">
        <f t="shared" si="0"/>
        <v>0</v>
      </c>
      <c r="F24" s="302">
        <f t="shared" si="1"/>
        <v>0</v>
      </c>
    </row>
    <row r="25" spans="1:6" s="282" customFormat="1" ht="13.9" customHeight="1">
      <c r="A25" s="918" t="s">
        <v>70</v>
      </c>
      <c r="B25" s="236" t="s">
        <v>71</v>
      </c>
      <c r="C25" s="919">
        <f>分类汇总表!D37</f>
        <v>0</v>
      </c>
      <c r="D25" s="919">
        <f>分类汇总表!E37</f>
        <v>0</v>
      </c>
      <c r="E25" s="48">
        <f t="shared" si="0"/>
        <v>0</v>
      </c>
      <c r="F25" s="302">
        <f t="shared" si="1"/>
        <v>0</v>
      </c>
    </row>
    <row r="26" spans="1:6" s="287" customFormat="1" ht="13.9" customHeight="1">
      <c r="A26" s="283" t="s">
        <v>72</v>
      </c>
      <c r="B26" s="283" t="s">
        <v>73</v>
      </c>
      <c r="C26" s="637">
        <f>ROUND(SUM(C6:C7),2)</f>
        <v>9297558.6600000001</v>
      </c>
      <c r="D26" s="637">
        <f>ROUND(SUM(D6:D7),2)</f>
        <v>7486650</v>
      </c>
      <c r="E26" s="285">
        <f t="shared" si="0"/>
        <v>-1810908.6600000001</v>
      </c>
      <c r="F26" s="737">
        <f t="shared" si="1"/>
        <v>-19.48</v>
      </c>
    </row>
    <row r="27" spans="1:6" s="282" customFormat="1" ht="13.9" hidden="1" customHeight="1">
      <c r="A27" s="918" t="s">
        <v>74</v>
      </c>
      <c r="B27" s="236" t="s">
        <v>75</v>
      </c>
      <c r="C27" s="919">
        <f>ROUND(分类汇总表!D39,2)</f>
        <v>0</v>
      </c>
      <c r="D27" s="48">
        <f>分类汇总表!E39</f>
        <v>0</v>
      </c>
      <c r="E27" s="48">
        <f t="shared" si="0"/>
        <v>0</v>
      </c>
      <c r="F27" s="302">
        <f t="shared" si="1"/>
        <v>0</v>
      </c>
    </row>
    <row r="28" spans="1:6" s="282" customFormat="1" ht="13.9" hidden="1" customHeight="1">
      <c r="A28" s="918" t="s">
        <v>76</v>
      </c>
      <c r="B28" s="236" t="s">
        <v>77</v>
      </c>
      <c r="C28" s="48">
        <f>分类汇总表!D53</f>
        <v>0</v>
      </c>
      <c r="D28" s="48">
        <f>分类汇总表!E53</f>
        <v>0</v>
      </c>
      <c r="E28" s="48">
        <f t="shared" si="0"/>
        <v>0</v>
      </c>
      <c r="F28" s="302">
        <f t="shared" si="1"/>
        <v>0</v>
      </c>
    </row>
    <row r="29" spans="1:6" s="287" customFormat="1" ht="13.9" hidden="1" customHeight="1">
      <c r="A29" s="283" t="s">
        <v>78</v>
      </c>
      <c r="B29" s="283" t="s">
        <v>79</v>
      </c>
      <c r="C29" s="637">
        <f>ROUND(SUM(C27:C28),2)</f>
        <v>0</v>
      </c>
      <c r="D29" s="637">
        <f>ROUND(SUM(D27:D28),2)</f>
        <v>0</v>
      </c>
      <c r="E29" s="285">
        <f t="shared" si="0"/>
        <v>0</v>
      </c>
      <c r="F29" s="737">
        <f t="shared" si="1"/>
        <v>0</v>
      </c>
    </row>
    <row r="30" spans="1:6" s="287" customFormat="1" ht="13.9" hidden="1" customHeight="1">
      <c r="A30" s="283" t="s">
        <v>80</v>
      </c>
      <c r="B30" s="283" t="s">
        <v>81</v>
      </c>
      <c r="C30" s="285">
        <f>ROUND(C26-C29,2)</f>
        <v>9297558.6600000001</v>
      </c>
      <c r="D30" s="285">
        <f>ROUND(D26-D29,2)</f>
        <v>7486650</v>
      </c>
      <c r="E30" s="285">
        <f t="shared" si="0"/>
        <v>-1810908.6600000001</v>
      </c>
      <c r="F30" s="737">
        <f>IF(C30=0,0,ROUND((D30-C30)/-C30*100,2))</f>
        <v>19.48</v>
      </c>
    </row>
    <row r="31" spans="1:6" s="287" customFormat="1" ht="20.100000000000001" customHeight="1">
      <c r="B31" s="903"/>
      <c r="C31" s="920"/>
      <c r="D31" s="920"/>
      <c r="F31" s="911" t="s">
        <v>82</v>
      </c>
    </row>
    <row r="32" spans="1:6" s="287" customFormat="1" ht="20.100000000000001" customHeight="1">
      <c r="A32" s="903"/>
      <c r="B32" s="903"/>
      <c r="C32" s="920"/>
      <c r="D32" s="920"/>
    </row>
    <row r="33" spans="1:6" s="275" customFormat="1">
      <c r="A33" s="292"/>
      <c r="B33" s="292"/>
      <c r="C33" s="43"/>
      <c r="D33" s="921"/>
    </row>
    <row r="34" spans="1:6" s="275" customFormat="1">
      <c r="A34" s="292"/>
      <c r="B34" s="292"/>
      <c r="C34" s="43"/>
      <c r="D34" s="43"/>
    </row>
    <row r="35" spans="1:6" s="275" customFormat="1">
      <c r="A35" s="292"/>
      <c r="B35" s="292"/>
      <c r="C35" s="43"/>
      <c r="D35" s="43"/>
    </row>
    <row r="36" spans="1:6" s="275" customFormat="1">
      <c r="A36" s="292"/>
      <c r="B36" s="292"/>
      <c r="C36" s="43"/>
      <c r="D36" s="43"/>
    </row>
    <row r="37" spans="1:6" s="275" customFormat="1">
      <c r="A37" s="292"/>
      <c r="B37" s="292"/>
      <c r="C37" s="43"/>
      <c r="D37" s="43"/>
    </row>
    <row r="38" spans="1:6" s="275" customFormat="1">
      <c r="A38" s="292"/>
      <c r="B38" s="292"/>
      <c r="C38" s="43"/>
      <c r="D38" s="43"/>
      <c r="E38" s="43"/>
      <c r="F38" s="43"/>
    </row>
    <row r="39" spans="1:6" s="275" customFormat="1">
      <c r="A39" s="292"/>
      <c r="B39" s="292"/>
      <c r="C39" s="43"/>
      <c r="D39" s="43"/>
    </row>
    <row r="40" spans="1:6" s="275" customFormat="1">
      <c r="A40" s="292"/>
      <c r="B40" s="292"/>
      <c r="C40" s="43"/>
      <c r="D40" s="922"/>
    </row>
    <row r="41" spans="1:6" s="275" customFormat="1">
      <c r="A41" s="292"/>
      <c r="B41" s="292"/>
      <c r="C41" s="43"/>
      <c r="D41" s="43"/>
    </row>
    <row r="42" spans="1:6" s="275" customFormat="1">
      <c r="A42" s="292"/>
      <c r="B42" s="292"/>
      <c r="C42" s="43"/>
      <c r="D42" s="43"/>
    </row>
    <row r="43" spans="1:6" s="275" customFormat="1">
      <c r="A43" s="292"/>
      <c r="B43" s="292"/>
      <c r="C43" s="43"/>
      <c r="D43" s="43"/>
    </row>
    <row r="44" spans="1:6" s="275" customFormat="1">
      <c r="A44" s="292"/>
      <c r="B44" s="292"/>
      <c r="C44" s="43"/>
      <c r="D44" s="43"/>
    </row>
    <row r="45" spans="1:6" s="275" customFormat="1">
      <c r="A45" s="292"/>
      <c r="B45" s="292"/>
      <c r="C45" s="43"/>
      <c r="D45" s="43"/>
    </row>
    <row r="46" spans="1:6" s="275" customFormat="1">
      <c r="A46" s="292"/>
      <c r="B46" s="292"/>
      <c r="C46" s="43"/>
      <c r="D46" s="43"/>
    </row>
    <row r="47" spans="1:6" s="275" customFormat="1">
      <c r="A47" s="292"/>
      <c r="B47" s="292"/>
      <c r="C47" s="43"/>
      <c r="D47" s="43"/>
    </row>
    <row r="48" spans="1:6" s="275" customFormat="1">
      <c r="A48" s="292"/>
      <c r="B48" s="292"/>
      <c r="C48" s="43"/>
      <c r="D48" s="43"/>
    </row>
    <row r="49" spans="1:4" s="275" customFormat="1">
      <c r="A49" s="292"/>
      <c r="B49" s="292"/>
      <c r="C49" s="43"/>
      <c r="D49" s="43"/>
    </row>
    <row r="50" spans="1:4" s="275" customFormat="1">
      <c r="A50" s="292"/>
      <c r="B50" s="292"/>
      <c r="C50" s="43"/>
      <c r="D50" s="43"/>
    </row>
    <row r="51" spans="1:4" s="275" customFormat="1">
      <c r="A51" s="292"/>
      <c r="B51" s="292"/>
      <c r="C51" s="43"/>
      <c r="D51" s="43"/>
    </row>
    <row r="52" spans="1:4" s="275" customFormat="1">
      <c r="A52" s="292"/>
      <c r="B52" s="292"/>
      <c r="C52" s="43"/>
      <c r="D52" s="43"/>
    </row>
    <row r="53" spans="1:4" s="275" customFormat="1">
      <c r="A53" s="292"/>
      <c r="B53" s="292"/>
      <c r="C53" s="43"/>
      <c r="D53" s="43"/>
    </row>
    <row r="54" spans="1:4" s="275" customFormat="1">
      <c r="A54" s="292"/>
      <c r="B54" s="292"/>
      <c r="C54" s="43"/>
      <c r="D54" s="43"/>
    </row>
    <row r="55" spans="1:4" s="275" customFormat="1">
      <c r="A55" s="292"/>
      <c r="B55" s="292"/>
      <c r="C55" s="43"/>
      <c r="D55" s="43"/>
    </row>
    <row r="56" spans="1:4" s="275" customFormat="1">
      <c r="A56" s="292"/>
      <c r="B56" s="292"/>
      <c r="C56" s="43"/>
      <c r="D56" s="43"/>
    </row>
    <row r="57" spans="1:4" s="275" customFormat="1">
      <c r="A57" s="292"/>
      <c r="B57" s="292"/>
      <c r="C57" s="43"/>
      <c r="D57" s="43"/>
    </row>
    <row r="58" spans="1:4" s="275" customFormat="1">
      <c r="A58" s="292"/>
      <c r="B58" s="292"/>
      <c r="C58" s="43"/>
      <c r="D58" s="43"/>
    </row>
    <row r="59" spans="1:4" s="275" customFormat="1">
      <c r="A59" s="292"/>
      <c r="B59" s="292"/>
      <c r="C59" s="43"/>
      <c r="D59" s="43"/>
    </row>
    <row r="60" spans="1:4" s="275" customFormat="1">
      <c r="A60" s="292"/>
      <c r="B60" s="292"/>
      <c r="C60" s="43"/>
      <c r="D60" s="43"/>
    </row>
    <row r="61" spans="1:4" s="275" customFormat="1">
      <c r="A61" s="292"/>
      <c r="B61" s="292"/>
      <c r="C61" s="43"/>
      <c r="D61" s="43"/>
    </row>
    <row r="62" spans="1:4" s="275" customFormat="1">
      <c r="A62" s="292"/>
      <c r="B62" s="292"/>
      <c r="C62" s="43"/>
      <c r="D62" s="43"/>
    </row>
    <row r="63" spans="1:4" s="275" customFormat="1">
      <c r="A63" s="292"/>
      <c r="B63" s="292"/>
      <c r="C63" s="43"/>
      <c r="D63" s="43"/>
    </row>
    <row r="64" spans="1:4" s="275" customFormat="1">
      <c r="A64" s="292"/>
      <c r="B64" s="292"/>
      <c r="C64" s="43"/>
      <c r="D64" s="43"/>
    </row>
    <row r="65" spans="1:4" s="275" customFormat="1">
      <c r="A65" s="292"/>
      <c r="B65" s="292"/>
      <c r="C65" s="43"/>
      <c r="D65" s="43"/>
    </row>
    <row r="66" spans="1:4" s="275" customFormat="1">
      <c r="A66" s="292"/>
      <c r="B66" s="292"/>
      <c r="C66" s="43"/>
      <c r="D66" s="43"/>
    </row>
    <row r="67" spans="1:4" s="275" customFormat="1">
      <c r="A67" s="292"/>
      <c r="B67" s="292"/>
      <c r="C67" s="43"/>
      <c r="D67" s="43"/>
    </row>
    <row r="68" spans="1:4" s="275" customFormat="1">
      <c r="A68" s="292"/>
      <c r="B68" s="292"/>
      <c r="C68" s="43"/>
      <c r="D68" s="43"/>
    </row>
    <row r="69" spans="1:4" s="275" customFormat="1">
      <c r="A69" s="292"/>
      <c r="B69" s="292"/>
      <c r="C69" s="43"/>
      <c r="D69" s="43"/>
    </row>
    <row r="70" spans="1:4" s="275" customFormat="1">
      <c r="A70" s="292"/>
      <c r="B70" s="292"/>
      <c r="C70" s="43"/>
      <c r="D70" s="43"/>
    </row>
    <row r="71" spans="1:4" s="275" customFormat="1">
      <c r="A71" s="292"/>
      <c r="B71" s="292"/>
      <c r="C71" s="43"/>
      <c r="D71" s="43"/>
    </row>
    <row r="72" spans="1:4" s="275" customFormat="1">
      <c r="A72" s="292"/>
      <c r="B72" s="292"/>
      <c r="C72" s="43"/>
      <c r="D72" s="43"/>
    </row>
    <row r="73" spans="1:4" s="275" customFormat="1">
      <c r="A73" s="292"/>
      <c r="B73" s="292"/>
      <c r="C73" s="43"/>
      <c r="D73" s="43"/>
    </row>
    <row r="74" spans="1:4" s="275" customFormat="1">
      <c r="A74" s="292"/>
      <c r="B74" s="292"/>
      <c r="C74" s="43"/>
      <c r="D74" s="43"/>
    </row>
    <row r="75" spans="1:4" s="275" customFormat="1">
      <c r="A75" s="292"/>
      <c r="B75" s="292"/>
      <c r="C75" s="43"/>
      <c r="D75" s="43"/>
    </row>
    <row r="76" spans="1:4" s="275" customFormat="1">
      <c r="A76" s="292"/>
      <c r="B76" s="292"/>
      <c r="C76" s="43"/>
      <c r="D76" s="43"/>
    </row>
    <row r="77" spans="1:4" s="275" customFormat="1">
      <c r="A77" s="292"/>
      <c r="B77" s="292"/>
      <c r="C77" s="43"/>
      <c r="D77" s="43"/>
    </row>
    <row r="78" spans="1:4" s="275" customFormat="1">
      <c r="A78" s="292"/>
      <c r="B78" s="292"/>
      <c r="C78" s="43"/>
      <c r="D78" s="43"/>
    </row>
    <row r="79" spans="1:4" s="275" customFormat="1">
      <c r="A79" s="292"/>
      <c r="B79" s="292"/>
      <c r="C79" s="43"/>
      <c r="D79" s="43"/>
    </row>
    <row r="80" spans="1:4" s="275" customFormat="1">
      <c r="A80" s="292"/>
      <c r="B80" s="292"/>
      <c r="C80" s="43"/>
      <c r="D80" s="43"/>
    </row>
    <row r="81" spans="1:4" s="275" customFormat="1">
      <c r="A81" s="292"/>
      <c r="B81" s="292"/>
      <c r="C81" s="43"/>
      <c r="D81" s="43"/>
    </row>
    <row r="82" spans="1:4" s="275" customFormat="1">
      <c r="A82" s="292"/>
      <c r="B82" s="292"/>
      <c r="C82" s="43"/>
      <c r="D82" s="43"/>
    </row>
    <row r="83" spans="1:4" s="275" customFormat="1">
      <c r="A83" s="292"/>
      <c r="B83" s="292"/>
      <c r="C83" s="43"/>
      <c r="D83" s="43"/>
    </row>
    <row r="84" spans="1:4" s="275" customFormat="1">
      <c r="A84" s="292"/>
      <c r="B84" s="292"/>
      <c r="C84" s="43"/>
      <c r="D84" s="43"/>
    </row>
    <row r="85" spans="1:4" s="275" customFormat="1">
      <c r="A85" s="292"/>
      <c r="B85" s="292"/>
      <c r="C85" s="43"/>
      <c r="D85" s="43"/>
    </row>
    <row r="86" spans="1:4" s="275" customFormat="1">
      <c r="A86" s="292"/>
      <c r="B86" s="292"/>
      <c r="C86" s="43"/>
      <c r="D86" s="43"/>
    </row>
    <row r="87" spans="1:4" s="275" customFormat="1">
      <c r="A87" s="292"/>
      <c r="B87" s="292"/>
      <c r="C87" s="43"/>
      <c r="D87" s="43"/>
    </row>
    <row r="88" spans="1:4" s="275" customFormat="1">
      <c r="A88" s="292"/>
      <c r="B88" s="292"/>
      <c r="C88" s="43"/>
      <c r="D88" s="43"/>
    </row>
    <row r="89" spans="1:4" s="275" customFormat="1">
      <c r="A89" s="292"/>
      <c r="B89" s="292"/>
      <c r="C89" s="43"/>
      <c r="D89" s="43"/>
    </row>
    <row r="90" spans="1:4" s="275" customFormat="1">
      <c r="A90" s="292"/>
      <c r="B90" s="292"/>
      <c r="C90" s="43"/>
      <c r="D90" s="43"/>
    </row>
    <row r="91" spans="1:4" s="275" customFormat="1">
      <c r="A91" s="292"/>
      <c r="B91" s="292"/>
      <c r="C91" s="43"/>
      <c r="D91" s="43"/>
    </row>
    <row r="92" spans="1:4" s="275" customFormat="1">
      <c r="A92" s="292"/>
      <c r="B92" s="292"/>
      <c r="C92" s="43"/>
      <c r="D92" s="43"/>
    </row>
    <row r="93" spans="1:4" s="275" customFormat="1">
      <c r="A93" s="292"/>
      <c r="B93" s="292"/>
      <c r="C93" s="43"/>
      <c r="D93" s="43"/>
    </row>
    <row r="94" spans="1:4" s="275" customFormat="1">
      <c r="A94" s="292"/>
      <c r="B94" s="292"/>
      <c r="C94" s="43"/>
      <c r="D94" s="43"/>
    </row>
    <row r="95" spans="1:4" s="275" customFormat="1">
      <c r="A95" s="292"/>
      <c r="B95" s="292"/>
      <c r="C95" s="43"/>
      <c r="D95" s="43"/>
    </row>
    <row r="96" spans="1:4" s="275" customFormat="1">
      <c r="A96" s="292"/>
      <c r="B96" s="292"/>
      <c r="C96" s="43"/>
      <c r="D96" s="43"/>
    </row>
    <row r="97" spans="1:4" s="275" customFormat="1">
      <c r="A97" s="292"/>
      <c r="B97" s="292"/>
      <c r="C97" s="43"/>
      <c r="D97" s="43"/>
    </row>
    <row r="98" spans="1:4" s="275" customFormat="1">
      <c r="A98" s="292"/>
      <c r="B98" s="292"/>
      <c r="C98" s="43"/>
      <c r="D98" s="43"/>
    </row>
    <row r="99" spans="1:4" s="275" customFormat="1">
      <c r="A99" s="292"/>
      <c r="B99" s="292"/>
      <c r="C99" s="43"/>
      <c r="D99" s="43"/>
    </row>
    <row r="100" spans="1:4" s="275" customFormat="1">
      <c r="A100" s="292"/>
      <c r="B100" s="292"/>
      <c r="C100" s="43"/>
      <c r="D100" s="43"/>
    </row>
    <row r="101" spans="1:4" s="275" customFormat="1">
      <c r="A101" s="292"/>
      <c r="B101" s="292"/>
      <c r="C101" s="43"/>
      <c r="D101" s="43"/>
    </row>
    <row r="102" spans="1:4" s="275" customFormat="1">
      <c r="A102" s="292"/>
      <c r="B102" s="292"/>
      <c r="C102" s="43"/>
      <c r="D102" s="43"/>
    </row>
    <row r="103" spans="1:4" s="275" customFormat="1">
      <c r="A103" s="292"/>
      <c r="B103" s="292"/>
      <c r="C103" s="43"/>
      <c r="D103" s="43"/>
    </row>
    <row r="104" spans="1:4" s="275" customFormat="1">
      <c r="A104" s="292"/>
      <c r="B104" s="292"/>
      <c r="C104" s="43"/>
      <c r="D104" s="43"/>
    </row>
    <row r="105" spans="1:4" s="275" customFormat="1">
      <c r="A105" s="292"/>
      <c r="B105" s="292"/>
      <c r="C105" s="43"/>
      <c r="D105" s="43"/>
    </row>
    <row r="106" spans="1:4" s="275" customFormat="1">
      <c r="A106" s="292"/>
      <c r="B106" s="292"/>
      <c r="C106" s="43"/>
      <c r="D106" s="43"/>
    </row>
    <row r="107" spans="1:4" s="275" customFormat="1">
      <c r="A107" s="292"/>
      <c r="B107" s="292"/>
      <c r="C107" s="43"/>
      <c r="D107" s="43"/>
    </row>
    <row r="108" spans="1:4" s="275" customFormat="1">
      <c r="A108" s="292"/>
      <c r="B108" s="292"/>
      <c r="C108" s="43"/>
      <c r="D108" s="43"/>
    </row>
    <row r="109" spans="1:4" s="275" customFormat="1">
      <c r="A109" s="292"/>
      <c r="B109" s="292"/>
      <c r="C109" s="43"/>
      <c r="D109" s="43"/>
    </row>
    <row r="110" spans="1:4" s="275" customFormat="1">
      <c r="A110" s="292"/>
      <c r="B110" s="292"/>
      <c r="C110" s="43"/>
      <c r="D110" s="43"/>
    </row>
    <row r="111" spans="1:4" s="275" customFormat="1">
      <c r="A111" s="292"/>
      <c r="B111" s="292"/>
      <c r="C111" s="43"/>
      <c r="D111" s="43"/>
    </row>
    <row r="112" spans="1:4" s="275" customFormat="1">
      <c r="A112" s="292"/>
      <c r="B112" s="292"/>
      <c r="C112" s="43"/>
      <c r="D112" s="43"/>
    </row>
    <row r="113" spans="1:4" s="275" customFormat="1">
      <c r="A113" s="292"/>
      <c r="B113" s="292"/>
      <c r="C113" s="43"/>
      <c r="D113" s="43"/>
    </row>
    <row r="114" spans="1:4" s="275" customFormat="1">
      <c r="A114" s="292"/>
      <c r="B114" s="292"/>
      <c r="C114" s="43"/>
      <c r="D114" s="43"/>
    </row>
    <row r="115" spans="1:4" s="275" customFormat="1">
      <c r="A115" s="292"/>
      <c r="B115" s="292"/>
      <c r="C115" s="43"/>
      <c r="D115" s="43"/>
    </row>
    <row r="116" spans="1:4" s="275" customFormat="1">
      <c r="A116" s="292"/>
      <c r="B116" s="292"/>
      <c r="C116" s="43"/>
      <c r="D116" s="43"/>
    </row>
    <row r="117" spans="1:4" s="275" customFormat="1">
      <c r="A117" s="292"/>
      <c r="B117" s="292"/>
      <c r="C117" s="43"/>
      <c r="D117" s="43"/>
    </row>
    <row r="118" spans="1:4" s="275" customFormat="1">
      <c r="A118" s="292"/>
      <c r="B118" s="292"/>
      <c r="C118" s="43"/>
      <c r="D118" s="43"/>
    </row>
    <row r="119" spans="1:4" s="275" customFormat="1">
      <c r="A119" s="292"/>
      <c r="B119" s="292"/>
      <c r="C119" s="43"/>
      <c r="D119" s="43"/>
    </row>
    <row r="120" spans="1:4" s="275" customFormat="1">
      <c r="A120" s="292"/>
      <c r="B120" s="292"/>
      <c r="C120" s="43"/>
      <c r="D120" s="43"/>
    </row>
    <row r="121" spans="1:4" s="275" customFormat="1">
      <c r="A121" s="292"/>
      <c r="B121" s="292"/>
      <c r="C121" s="43"/>
      <c r="D121" s="43"/>
    </row>
    <row r="122" spans="1:4" s="275" customFormat="1">
      <c r="A122" s="292"/>
      <c r="B122" s="292"/>
      <c r="C122" s="43"/>
      <c r="D122" s="43"/>
    </row>
    <row r="123" spans="1:4" s="275" customFormat="1">
      <c r="A123" s="292"/>
      <c r="B123" s="292"/>
      <c r="C123" s="43"/>
      <c r="D123" s="43"/>
    </row>
    <row r="124" spans="1:4" s="275" customFormat="1">
      <c r="A124" s="292"/>
      <c r="B124" s="292"/>
      <c r="C124" s="43"/>
      <c r="D124" s="43"/>
    </row>
    <row r="125" spans="1:4" s="275" customFormat="1">
      <c r="A125" s="292"/>
      <c r="B125" s="292"/>
      <c r="C125" s="43"/>
      <c r="D125" s="43"/>
    </row>
    <row r="126" spans="1:4" s="275" customFormat="1">
      <c r="A126" s="292"/>
      <c r="B126" s="292"/>
      <c r="C126" s="43"/>
      <c r="D126" s="43"/>
    </row>
    <row r="127" spans="1:4" s="275" customFormat="1">
      <c r="A127" s="292"/>
      <c r="B127" s="292"/>
      <c r="C127" s="43"/>
      <c r="D127" s="43"/>
    </row>
    <row r="128" spans="1:4" s="275" customFormat="1">
      <c r="A128" s="292"/>
      <c r="B128" s="292"/>
      <c r="C128" s="43"/>
      <c r="D128" s="43"/>
    </row>
    <row r="129" spans="1:4" s="275" customFormat="1">
      <c r="A129" s="292"/>
      <c r="B129" s="292"/>
      <c r="C129" s="43"/>
      <c r="D129" s="43"/>
    </row>
    <row r="130" spans="1:4" s="275" customFormat="1">
      <c r="A130" s="292"/>
      <c r="B130" s="292"/>
      <c r="C130" s="43"/>
      <c r="D130" s="43"/>
    </row>
    <row r="131" spans="1:4" s="275" customFormat="1">
      <c r="A131" s="292"/>
      <c r="B131" s="292"/>
      <c r="C131" s="43"/>
      <c r="D131" s="43"/>
    </row>
    <row r="132" spans="1:4" s="275" customFormat="1">
      <c r="A132" s="292"/>
      <c r="B132" s="292"/>
      <c r="C132" s="43"/>
      <c r="D132" s="43"/>
    </row>
    <row r="133" spans="1:4" s="275" customFormat="1">
      <c r="A133" s="292"/>
      <c r="B133" s="292"/>
      <c r="C133" s="43"/>
      <c r="D133" s="43"/>
    </row>
    <row r="134" spans="1:4" s="275" customFormat="1">
      <c r="A134" s="292"/>
      <c r="B134" s="292"/>
      <c r="C134" s="43"/>
      <c r="D134" s="43"/>
    </row>
    <row r="135" spans="1:4" s="275" customFormat="1">
      <c r="A135" s="292"/>
      <c r="B135" s="292"/>
      <c r="C135" s="43"/>
      <c r="D135" s="43"/>
    </row>
    <row r="136" spans="1:4" s="275" customFormat="1">
      <c r="A136" s="292"/>
      <c r="B136" s="292"/>
      <c r="C136" s="43"/>
      <c r="D136" s="43"/>
    </row>
    <row r="137" spans="1:4" s="275" customFormat="1">
      <c r="A137" s="292"/>
      <c r="B137" s="292"/>
      <c r="C137" s="43"/>
      <c r="D137" s="43"/>
    </row>
    <row r="138" spans="1:4" s="275" customFormat="1">
      <c r="A138" s="292"/>
      <c r="B138" s="292"/>
      <c r="C138" s="43"/>
      <c r="D138" s="43"/>
    </row>
    <row r="139" spans="1:4" s="275" customFormat="1">
      <c r="A139" s="292"/>
      <c r="B139" s="292"/>
      <c r="C139" s="43"/>
      <c r="D139" s="43"/>
    </row>
    <row r="140" spans="1:4" s="275" customFormat="1">
      <c r="A140" s="292"/>
      <c r="B140" s="292"/>
      <c r="C140" s="43"/>
      <c r="D140" s="43"/>
    </row>
    <row r="141" spans="1:4" s="275" customFormat="1">
      <c r="A141" s="292"/>
      <c r="B141" s="292"/>
      <c r="C141" s="43"/>
      <c r="D141" s="43"/>
    </row>
    <row r="142" spans="1:4" s="275" customFormat="1">
      <c r="A142" s="292"/>
      <c r="B142" s="292"/>
      <c r="C142" s="43"/>
      <c r="D142" s="43"/>
    </row>
    <row r="143" spans="1:4" s="275" customFormat="1">
      <c r="A143" s="292"/>
      <c r="B143" s="292"/>
      <c r="C143" s="43"/>
      <c r="D143" s="43"/>
    </row>
    <row r="144" spans="1:4" s="275" customFormat="1">
      <c r="A144" s="292"/>
      <c r="B144" s="292"/>
      <c r="C144" s="43"/>
      <c r="D144" s="43"/>
    </row>
    <row r="145" spans="1:4" s="275" customFormat="1">
      <c r="A145" s="292"/>
      <c r="B145" s="292"/>
      <c r="C145" s="43"/>
      <c r="D145" s="43"/>
    </row>
    <row r="146" spans="1:4" s="275" customFormat="1">
      <c r="A146" s="292"/>
      <c r="B146" s="292"/>
      <c r="C146" s="43"/>
      <c r="D146" s="43"/>
    </row>
    <row r="147" spans="1:4" s="275" customFormat="1">
      <c r="A147" s="292"/>
      <c r="B147" s="292"/>
      <c r="C147" s="43"/>
      <c r="D147" s="43"/>
    </row>
    <row r="148" spans="1:4" s="275" customFormat="1">
      <c r="A148" s="292"/>
      <c r="B148" s="292"/>
      <c r="C148" s="43"/>
      <c r="D148" s="43"/>
    </row>
    <row r="149" spans="1:4" s="275" customFormat="1">
      <c r="A149" s="292"/>
      <c r="B149" s="292"/>
      <c r="C149" s="43"/>
      <c r="D149" s="43"/>
    </row>
    <row r="150" spans="1:4" s="275" customFormat="1">
      <c r="A150" s="292"/>
      <c r="B150" s="292"/>
      <c r="C150" s="43"/>
      <c r="D150" s="43"/>
    </row>
    <row r="151" spans="1:4" s="275" customFormat="1">
      <c r="A151" s="292"/>
      <c r="B151" s="292"/>
      <c r="C151" s="43"/>
      <c r="D151" s="43"/>
    </row>
    <row r="152" spans="1:4" s="275" customFormat="1">
      <c r="A152" s="292"/>
      <c r="B152" s="292"/>
      <c r="C152" s="43"/>
      <c r="D152" s="43"/>
    </row>
    <row r="153" spans="1:4" s="275" customFormat="1">
      <c r="A153" s="292"/>
      <c r="B153" s="292"/>
      <c r="C153" s="43"/>
      <c r="D153" s="43"/>
    </row>
    <row r="154" spans="1:4" s="275" customFormat="1">
      <c r="A154" s="292"/>
      <c r="B154" s="292"/>
      <c r="C154" s="43"/>
      <c r="D154" s="43"/>
    </row>
    <row r="155" spans="1:4" s="275" customFormat="1">
      <c r="A155" s="292"/>
      <c r="B155" s="292"/>
      <c r="C155" s="43"/>
      <c r="D155" s="43"/>
    </row>
    <row r="156" spans="1:4" s="275" customFormat="1">
      <c r="A156" s="292"/>
      <c r="B156" s="292"/>
      <c r="C156" s="43"/>
      <c r="D156" s="43"/>
    </row>
    <row r="157" spans="1:4" s="275" customFormat="1">
      <c r="A157" s="292"/>
      <c r="B157" s="292"/>
      <c r="C157" s="43"/>
      <c r="D157" s="43"/>
    </row>
    <row r="158" spans="1:4" s="275" customFormat="1">
      <c r="A158" s="292"/>
      <c r="B158" s="292"/>
      <c r="C158" s="43"/>
      <c r="D158" s="43"/>
    </row>
    <row r="159" spans="1:4" s="275" customFormat="1">
      <c r="A159" s="292"/>
      <c r="B159" s="292"/>
      <c r="C159" s="43"/>
      <c r="D159" s="43"/>
    </row>
    <row r="160" spans="1:4" s="275" customFormat="1">
      <c r="A160" s="292"/>
      <c r="B160" s="292"/>
      <c r="C160" s="43"/>
      <c r="D160" s="43"/>
    </row>
    <row r="161" spans="1:4" s="275" customFormat="1">
      <c r="A161" s="292"/>
      <c r="B161" s="292"/>
      <c r="C161" s="43"/>
      <c r="D161" s="43"/>
    </row>
    <row r="162" spans="1:4" s="275" customFormat="1">
      <c r="A162" s="292"/>
      <c r="B162" s="292"/>
      <c r="C162" s="43"/>
      <c r="D162" s="43"/>
    </row>
    <row r="163" spans="1:4" s="275" customFormat="1">
      <c r="A163" s="292"/>
      <c r="B163" s="292"/>
      <c r="C163" s="43"/>
      <c r="D163" s="43"/>
    </row>
    <row r="164" spans="1:4" s="275" customFormat="1">
      <c r="A164" s="292"/>
      <c r="B164" s="292"/>
      <c r="C164" s="43"/>
      <c r="D164" s="43"/>
    </row>
    <row r="165" spans="1:4" s="275" customFormat="1">
      <c r="A165" s="292"/>
      <c r="B165" s="292"/>
      <c r="C165" s="43"/>
      <c r="D165" s="43"/>
    </row>
    <row r="166" spans="1:4" s="275" customFormat="1">
      <c r="A166" s="292"/>
      <c r="B166" s="292"/>
      <c r="C166" s="43"/>
      <c r="D166" s="43"/>
    </row>
    <row r="167" spans="1:4" s="275" customFormat="1">
      <c r="A167" s="292"/>
      <c r="B167" s="292"/>
      <c r="C167" s="43"/>
      <c r="D167" s="43"/>
    </row>
    <row r="168" spans="1:4" s="275" customFormat="1">
      <c r="A168" s="292"/>
      <c r="B168" s="292"/>
      <c r="C168" s="43"/>
      <c r="D168" s="43"/>
    </row>
    <row r="169" spans="1:4" s="275" customFormat="1">
      <c r="A169" s="292"/>
      <c r="B169" s="292"/>
      <c r="C169" s="43"/>
      <c r="D169" s="43"/>
    </row>
    <row r="170" spans="1:4" s="275" customFormat="1">
      <c r="A170" s="292"/>
      <c r="B170" s="292"/>
      <c r="C170" s="43"/>
      <c r="D170" s="43"/>
    </row>
    <row r="171" spans="1:4" s="275" customFormat="1">
      <c r="A171" s="292"/>
      <c r="B171" s="292"/>
      <c r="C171" s="43"/>
      <c r="D171" s="43"/>
    </row>
    <row r="172" spans="1:4" s="275" customFormat="1">
      <c r="A172" s="292"/>
      <c r="B172" s="292"/>
      <c r="C172" s="43"/>
      <c r="D172" s="43"/>
    </row>
    <row r="173" spans="1:4" s="275" customFormat="1">
      <c r="A173" s="292"/>
      <c r="B173" s="292"/>
      <c r="C173" s="43"/>
      <c r="D173" s="43"/>
    </row>
    <row r="174" spans="1:4" s="275" customFormat="1">
      <c r="A174" s="292"/>
      <c r="B174" s="292"/>
      <c r="C174" s="43"/>
      <c r="D174" s="43"/>
    </row>
    <row r="175" spans="1:4" s="275" customFormat="1">
      <c r="A175" s="292"/>
      <c r="B175" s="292"/>
      <c r="C175" s="43"/>
      <c r="D175" s="43"/>
    </row>
    <row r="176" spans="1:4" s="275" customFormat="1">
      <c r="A176" s="292"/>
      <c r="B176" s="292"/>
      <c r="C176" s="43"/>
      <c r="D176" s="43"/>
    </row>
    <row r="177" spans="1:4" s="275" customFormat="1">
      <c r="A177" s="292"/>
      <c r="B177" s="292"/>
      <c r="C177" s="43"/>
      <c r="D177" s="43"/>
    </row>
    <row r="178" spans="1:4" s="275" customFormat="1">
      <c r="A178" s="292"/>
      <c r="B178" s="292"/>
      <c r="C178" s="43"/>
      <c r="D178" s="43"/>
    </row>
    <row r="179" spans="1:4" s="275" customFormat="1">
      <c r="A179" s="292"/>
      <c r="B179" s="292"/>
      <c r="C179" s="43"/>
      <c r="D179" s="43"/>
    </row>
    <row r="180" spans="1:4" s="275" customFormat="1">
      <c r="A180" s="292"/>
      <c r="B180" s="292"/>
      <c r="C180" s="43"/>
      <c r="D180" s="43"/>
    </row>
    <row r="181" spans="1:4" s="275" customFormat="1">
      <c r="A181" s="292"/>
      <c r="B181" s="292"/>
      <c r="C181" s="43"/>
      <c r="D181" s="43"/>
    </row>
    <row r="182" spans="1:4" s="275" customFormat="1">
      <c r="A182" s="292"/>
      <c r="B182" s="292"/>
      <c r="C182" s="43"/>
      <c r="D182" s="43"/>
    </row>
    <row r="183" spans="1:4" s="275" customFormat="1">
      <c r="A183" s="292"/>
      <c r="B183" s="292"/>
      <c r="C183" s="43"/>
      <c r="D183" s="43"/>
    </row>
    <row r="184" spans="1:4" s="275" customFormat="1">
      <c r="A184" s="292"/>
      <c r="B184" s="292"/>
      <c r="C184" s="43"/>
      <c r="D184" s="43"/>
    </row>
    <row r="185" spans="1:4" s="275" customFormat="1">
      <c r="A185" s="292"/>
      <c r="B185" s="292"/>
      <c r="C185" s="43"/>
      <c r="D185" s="43"/>
    </row>
    <row r="186" spans="1:4" s="275" customFormat="1">
      <c r="A186" s="292"/>
      <c r="B186" s="292"/>
      <c r="C186" s="43"/>
      <c r="D186" s="43"/>
    </row>
    <row r="187" spans="1:4" s="275" customFormat="1">
      <c r="A187" s="292"/>
      <c r="B187" s="292"/>
      <c r="C187" s="43"/>
      <c r="D187" s="43"/>
    </row>
    <row r="188" spans="1:4">
      <c r="A188" s="292"/>
      <c r="B188" s="292"/>
    </row>
    <row r="189" spans="1:4">
      <c r="A189" s="292"/>
      <c r="B189" s="292"/>
    </row>
    <row r="190" spans="1:4">
      <c r="A190" s="292"/>
      <c r="B190" s="292"/>
    </row>
    <row r="191" spans="1:4">
      <c r="A191" s="292"/>
      <c r="B191" s="292"/>
    </row>
    <row r="192" spans="1:4">
      <c r="A192" s="292"/>
      <c r="B192" s="292"/>
    </row>
    <row r="193" spans="1:2">
      <c r="A193" s="292"/>
      <c r="B193" s="292"/>
    </row>
  </sheetData>
  <mergeCells count="1">
    <mergeCell ref="A4:B5"/>
  </mergeCells>
  <phoneticPr fontId="12" type="noConversion"/>
  <printOptions horizontalCentered="1"/>
  <pageMargins left="0.74803149606299202" right="0.74803149606299202" top="0.70866141732283505" bottom="0.94488188976377996" header="1.02" footer="0.62992125984252001"/>
  <pageSetup paperSize="9" orientation="landscape" r:id="rId1"/>
  <headerFooter>
    <oddHeader>&amp;R&amp;"宋体,加粗"&amp;10第 &amp;P 页，共 &amp;N 页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A23"/>
  <sheetViews>
    <sheetView workbookViewId="0">
      <selection activeCell="E23" sqref="E23"/>
    </sheetView>
  </sheetViews>
  <sheetFormatPr defaultColWidth="9" defaultRowHeight="12.75"/>
  <cols>
    <col min="1" max="1" width="6.25" style="31" customWidth="1"/>
    <col min="2" max="2" width="12.25" style="31" customWidth="1"/>
    <col min="3" max="12" width="9.75" style="31" customWidth="1"/>
    <col min="13" max="17" width="10.875" style="31" customWidth="1"/>
    <col min="18" max="20" width="7.75" style="31" customWidth="1"/>
    <col min="21" max="23" width="8.75" style="31" customWidth="1"/>
    <col min="24" max="24" width="9.5" style="31" customWidth="1"/>
    <col min="25" max="25" width="12.25" style="31" customWidth="1"/>
    <col min="26" max="16384" width="9" style="31"/>
  </cols>
  <sheetData>
    <row r="1" spans="1:27" ht="30" customHeight="1">
      <c r="A1" s="965" t="s">
        <v>421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74" t="s">
        <v>422</v>
      </c>
      <c r="V1" s="74"/>
      <c r="W1" s="74"/>
    </row>
    <row r="2" spans="1:27" ht="15" customHeight="1">
      <c r="U2" s="74"/>
      <c r="V2" s="74"/>
      <c r="W2" s="74"/>
    </row>
    <row r="3" spans="1:27" s="3" customFormat="1" ht="21" customHeight="1">
      <c r="A3" s="3" t="str">
        <f>'包装物（库存物资）'!A3</f>
        <v>产权持有人名称：毕节赛德水泥有限公司</v>
      </c>
      <c r="F3" s="250" t="str">
        <f>'产成品（库存商品、开发产品）明细表'!O3</f>
        <v xml:space="preserve">          评估基准日：2022年12月31日</v>
      </c>
      <c r="L3" s="308"/>
      <c r="N3" s="14"/>
      <c r="O3" s="122"/>
      <c r="P3" s="122"/>
      <c r="U3" s="15" t="s">
        <v>184</v>
      </c>
      <c r="V3" s="15"/>
      <c r="W3" s="15"/>
      <c r="X3" s="999" t="s">
        <v>258</v>
      </c>
      <c r="Y3" s="1000"/>
      <c r="Z3" s="1000"/>
      <c r="AA3" s="1001"/>
    </row>
    <row r="4" spans="1:27" s="4" customFormat="1" ht="28.9" customHeight="1">
      <c r="A4" s="17" t="s">
        <v>88</v>
      </c>
      <c r="B4" s="17" t="s">
        <v>354</v>
      </c>
      <c r="C4" s="17" t="s">
        <v>343</v>
      </c>
      <c r="D4" s="17" t="s">
        <v>423</v>
      </c>
      <c r="E4" s="17" t="s">
        <v>366</v>
      </c>
      <c r="F4" s="17" t="s">
        <v>344</v>
      </c>
      <c r="G4" s="18" t="s">
        <v>367</v>
      </c>
      <c r="H4" s="17" t="s">
        <v>424</v>
      </c>
      <c r="I4" s="17" t="s">
        <v>425</v>
      </c>
      <c r="J4" s="17" t="s">
        <v>426</v>
      </c>
      <c r="K4" s="17" t="s">
        <v>427</v>
      </c>
      <c r="L4" s="17" t="s">
        <v>428</v>
      </c>
      <c r="M4" s="18" t="s">
        <v>368</v>
      </c>
      <c r="N4" s="18" t="s">
        <v>189</v>
      </c>
      <c r="O4" s="17" t="s">
        <v>347</v>
      </c>
      <c r="P4" s="17" t="s">
        <v>348</v>
      </c>
      <c r="Q4" s="17" t="s">
        <v>25</v>
      </c>
      <c r="R4" s="17" t="s">
        <v>27</v>
      </c>
      <c r="S4" s="17" t="s">
        <v>429</v>
      </c>
      <c r="T4" s="17" t="s">
        <v>430</v>
      </c>
      <c r="U4" s="17" t="s">
        <v>160</v>
      </c>
      <c r="V4" s="17" t="s">
        <v>369</v>
      </c>
      <c r="W4" s="17" t="s">
        <v>431</v>
      </c>
      <c r="X4" s="72" t="s">
        <v>358</v>
      </c>
      <c r="Y4" s="17" t="s">
        <v>267</v>
      </c>
      <c r="Z4" s="17" t="s">
        <v>268</v>
      </c>
      <c r="AA4" s="17" t="s">
        <v>269</v>
      </c>
    </row>
    <row r="5" spans="1:27" s="5" customFormat="1" ht="21" customHeight="1">
      <c r="A5" s="19">
        <f>ROW()-4</f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327"/>
      <c r="M5" s="327"/>
      <c r="N5" s="327"/>
      <c r="O5" s="327"/>
      <c r="P5" s="327"/>
      <c r="Q5" s="327"/>
      <c r="R5" s="745">
        <f>IF(N5=0,0,ROUND((Q5-N5)/N5*100,2))</f>
        <v>0</v>
      </c>
      <c r="S5" s="745"/>
      <c r="T5" s="745"/>
      <c r="U5" s="20"/>
      <c r="V5" s="20"/>
      <c r="W5" s="20"/>
    </row>
    <row r="6" spans="1:27" s="5" customFormat="1" ht="21" customHeight="1">
      <c r="A6" s="755"/>
      <c r="B6" s="47"/>
      <c r="C6" s="47"/>
      <c r="D6" s="47"/>
      <c r="E6" s="47"/>
      <c r="F6" s="47"/>
      <c r="G6" s="47"/>
      <c r="H6" s="47"/>
      <c r="I6" s="47"/>
      <c r="J6" s="47"/>
      <c r="K6" s="47"/>
      <c r="L6" s="327"/>
      <c r="M6" s="327"/>
      <c r="N6" s="327"/>
      <c r="O6" s="327"/>
      <c r="P6" s="327"/>
      <c r="Q6" s="327"/>
      <c r="R6" s="745"/>
      <c r="S6" s="745"/>
      <c r="T6" s="745"/>
      <c r="U6" s="20"/>
      <c r="V6" s="20"/>
      <c r="W6" s="20"/>
    </row>
    <row r="7" spans="1:27" s="5" customFormat="1" ht="21" customHeight="1">
      <c r="A7" s="755"/>
      <c r="B7" s="65"/>
      <c r="C7" s="65"/>
      <c r="D7" s="65"/>
      <c r="E7" s="65"/>
      <c r="F7" s="47"/>
      <c r="G7" s="47"/>
      <c r="H7" s="47"/>
      <c r="I7" s="47"/>
      <c r="J7" s="47"/>
      <c r="K7" s="47"/>
      <c r="L7" s="327"/>
      <c r="M7" s="327"/>
      <c r="N7" s="327"/>
      <c r="O7" s="327"/>
      <c r="P7" s="327"/>
      <c r="Q7" s="327"/>
      <c r="R7" s="745"/>
      <c r="S7" s="745"/>
      <c r="T7" s="745"/>
      <c r="U7" s="20"/>
      <c r="V7" s="20"/>
      <c r="W7" s="20"/>
    </row>
    <row r="8" spans="1:27" s="5" customFormat="1" ht="21" customHeight="1">
      <c r="A8" s="755"/>
      <c r="B8" s="47"/>
      <c r="C8" s="47"/>
      <c r="D8" s="47"/>
      <c r="E8" s="47"/>
      <c r="F8" s="47"/>
      <c r="G8" s="47"/>
      <c r="H8" s="47"/>
      <c r="I8" s="47"/>
      <c r="J8" s="47"/>
      <c r="K8" s="47"/>
      <c r="L8" s="327"/>
      <c r="M8" s="327"/>
      <c r="N8" s="327"/>
      <c r="O8" s="327"/>
      <c r="P8" s="327"/>
      <c r="Q8" s="327"/>
      <c r="R8" s="745"/>
      <c r="S8" s="745"/>
      <c r="T8" s="745"/>
      <c r="U8" s="20"/>
      <c r="V8" s="20"/>
      <c r="W8" s="20"/>
    </row>
    <row r="9" spans="1:27" s="5" customFormat="1" ht="21" customHeight="1">
      <c r="A9" s="755"/>
      <c r="B9" s="47"/>
      <c r="C9" s="47"/>
      <c r="D9" s="47"/>
      <c r="E9" s="47"/>
      <c r="F9" s="47"/>
      <c r="G9" s="47"/>
      <c r="H9" s="47"/>
      <c r="I9" s="47"/>
      <c r="J9" s="47"/>
      <c r="K9" s="47"/>
      <c r="L9" s="327"/>
      <c r="M9" s="327"/>
      <c r="N9" s="327"/>
      <c r="O9" s="327"/>
      <c r="P9" s="327"/>
      <c r="Q9" s="327"/>
      <c r="R9" s="745"/>
      <c r="S9" s="745"/>
      <c r="T9" s="745"/>
      <c r="U9" s="20"/>
      <c r="V9" s="20"/>
      <c r="W9" s="20"/>
    </row>
    <row r="10" spans="1:27" s="5" customFormat="1" ht="21" customHeight="1">
      <c r="A10" s="75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327"/>
      <c r="M10" s="327"/>
      <c r="N10" s="327"/>
      <c r="O10" s="327"/>
      <c r="P10" s="327"/>
      <c r="Q10" s="327"/>
      <c r="R10" s="745"/>
      <c r="S10" s="745"/>
      <c r="T10" s="745"/>
      <c r="U10" s="20"/>
      <c r="V10" s="20"/>
      <c r="W10" s="20"/>
    </row>
    <row r="11" spans="1:27" s="5" customFormat="1" ht="21" customHeight="1">
      <c r="A11" s="755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327"/>
      <c r="M11" s="327"/>
      <c r="N11" s="327"/>
      <c r="O11" s="327"/>
      <c r="P11" s="327"/>
      <c r="Q11" s="327"/>
      <c r="R11" s="745"/>
      <c r="S11" s="745"/>
      <c r="T11" s="745"/>
      <c r="U11" s="20"/>
      <c r="V11" s="20"/>
      <c r="W11" s="20"/>
    </row>
    <row r="12" spans="1:27" s="5" customFormat="1" ht="21" customHeight="1">
      <c r="A12" s="755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327"/>
      <c r="M12" s="327"/>
      <c r="N12" s="327"/>
      <c r="O12" s="327"/>
      <c r="P12" s="327"/>
      <c r="Q12" s="327"/>
      <c r="R12" s="745"/>
      <c r="S12" s="745"/>
      <c r="T12" s="745"/>
      <c r="U12" s="20"/>
      <c r="V12" s="20"/>
      <c r="W12" s="20"/>
    </row>
    <row r="13" spans="1:27" s="5" customFormat="1" ht="21" customHeight="1">
      <c r="A13" s="75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327"/>
      <c r="M13" s="327"/>
      <c r="N13" s="327"/>
      <c r="O13" s="327"/>
      <c r="P13" s="327"/>
      <c r="Q13" s="327"/>
      <c r="R13" s="745"/>
      <c r="S13" s="745"/>
      <c r="T13" s="745"/>
      <c r="U13" s="20"/>
      <c r="V13" s="20"/>
      <c r="W13" s="20"/>
    </row>
    <row r="14" spans="1:27" s="5" customFormat="1" ht="21" customHeight="1">
      <c r="A14" s="755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327"/>
      <c r="M14" s="327"/>
      <c r="N14" s="327"/>
      <c r="O14" s="327"/>
      <c r="P14" s="327"/>
      <c r="Q14" s="327"/>
      <c r="R14" s="745"/>
      <c r="S14" s="745"/>
      <c r="T14" s="745"/>
      <c r="U14" s="20"/>
      <c r="V14" s="20"/>
      <c r="W14" s="20"/>
    </row>
    <row r="15" spans="1:27" s="5" customFormat="1" ht="21" customHeight="1">
      <c r="A15" s="755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327"/>
      <c r="M15" s="327"/>
      <c r="N15" s="327"/>
      <c r="O15" s="272"/>
      <c r="P15" s="272"/>
      <c r="Q15" s="327"/>
      <c r="R15" s="745"/>
      <c r="S15" s="745"/>
      <c r="T15" s="745"/>
      <c r="U15" s="20"/>
      <c r="V15" s="20"/>
      <c r="W15" s="20"/>
    </row>
    <row r="16" spans="1:27" s="5" customFormat="1" ht="21" customHeight="1">
      <c r="A16" s="755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327"/>
      <c r="M16" s="327"/>
      <c r="N16" s="327"/>
      <c r="O16" s="272"/>
      <c r="P16" s="272"/>
      <c r="Q16" s="327"/>
      <c r="R16" s="745"/>
      <c r="S16" s="745"/>
      <c r="T16" s="745"/>
      <c r="U16" s="20"/>
      <c r="V16" s="20"/>
      <c r="W16" s="20"/>
    </row>
    <row r="17" spans="1:23" ht="21" customHeight="1">
      <c r="A17" s="755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327"/>
      <c r="M17" s="327"/>
      <c r="N17" s="327"/>
      <c r="O17" s="327"/>
      <c r="P17" s="327"/>
      <c r="Q17" s="327"/>
      <c r="R17" s="745"/>
      <c r="S17" s="745"/>
      <c r="T17" s="745"/>
      <c r="U17" s="47"/>
      <c r="V17" s="47"/>
      <c r="W17" s="47"/>
    </row>
    <row r="18" spans="1:23" ht="21" customHeight="1">
      <c r="A18" s="755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327"/>
      <c r="M18" s="327"/>
      <c r="N18" s="327"/>
      <c r="O18" s="327"/>
      <c r="P18" s="327"/>
      <c r="Q18" s="327"/>
      <c r="R18" s="745"/>
      <c r="S18" s="745"/>
      <c r="T18" s="745"/>
      <c r="U18" s="47"/>
      <c r="V18" s="47"/>
      <c r="W18" s="47"/>
    </row>
    <row r="19" spans="1:23" ht="21" customHeight="1">
      <c r="A19" s="756"/>
      <c r="B19" s="751" t="s">
        <v>432</v>
      </c>
      <c r="C19" s="751"/>
      <c r="D19" s="751"/>
      <c r="E19" s="751"/>
      <c r="F19" s="757"/>
      <c r="G19" s="757"/>
      <c r="H19" s="757"/>
      <c r="I19" s="757"/>
      <c r="J19" s="757"/>
      <c r="K19" s="757"/>
      <c r="L19" s="758"/>
      <c r="M19" s="758"/>
      <c r="N19" s="313">
        <f>SUM(N5:N18)</f>
        <v>0</v>
      </c>
      <c r="O19" s="313"/>
      <c r="P19" s="313"/>
      <c r="Q19" s="313">
        <f>SUM(Q5:Q18)</f>
        <v>0</v>
      </c>
      <c r="R19" s="313">
        <f>IF(N19=0,0,ROUND((Q19-N19)/N19*100,2))</f>
        <v>0</v>
      </c>
      <c r="S19" s="313"/>
      <c r="T19" s="313"/>
      <c r="U19" s="47"/>
      <c r="V19" s="47"/>
      <c r="W19" s="47"/>
    </row>
    <row r="20" spans="1:23" ht="21" customHeight="1">
      <c r="A20" s="47"/>
      <c r="B20" s="17" t="s">
        <v>338</v>
      </c>
      <c r="C20" s="17"/>
      <c r="D20" s="17"/>
      <c r="E20" s="17"/>
      <c r="F20" s="47"/>
      <c r="G20" s="47"/>
      <c r="H20" s="47"/>
      <c r="I20" s="47"/>
      <c r="J20" s="47"/>
      <c r="K20" s="47"/>
      <c r="L20" s="327"/>
      <c r="M20" s="327"/>
      <c r="N20" s="327"/>
      <c r="O20" s="327"/>
      <c r="P20" s="327"/>
      <c r="Q20" s="327"/>
      <c r="R20" s="313">
        <f>IF(N20=0,0,ROUND((Q20-N20)/N20*100,2))</f>
        <v>0</v>
      </c>
      <c r="S20" s="313"/>
      <c r="T20" s="313"/>
      <c r="U20" s="47"/>
      <c r="V20" s="47"/>
      <c r="W20" s="47"/>
    </row>
    <row r="21" spans="1:23" ht="21" customHeight="1">
      <c r="A21" s="47"/>
      <c r="B21" s="17" t="s">
        <v>433</v>
      </c>
      <c r="C21" s="17"/>
      <c r="D21" s="17"/>
      <c r="E21" s="17"/>
      <c r="F21" s="47"/>
      <c r="G21" s="47"/>
      <c r="H21" s="47"/>
      <c r="I21" s="47"/>
      <c r="J21" s="47"/>
      <c r="K21" s="47"/>
      <c r="L21" s="327"/>
      <c r="M21" s="327"/>
      <c r="N21" s="313">
        <f>N19-N20</f>
        <v>0</v>
      </c>
      <c r="O21" s="313"/>
      <c r="P21" s="313"/>
      <c r="Q21" s="313">
        <f>Q19-Q20</f>
        <v>0</v>
      </c>
      <c r="R21" s="313">
        <f>IF(N21=0,0,ROUND((Q21-N21)/N21*100,2))</f>
        <v>0</v>
      </c>
      <c r="S21" s="313"/>
      <c r="T21" s="313"/>
      <c r="U21" s="47"/>
      <c r="V21" s="47"/>
      <c r="W21" s="47"/>
    </row>
    <row r="22" spans="1:23">
      <c r="A22" s="29" t="str">
        <f>填表必读!A9&amp;填表必读!B9</f>
        <v>产权持有人填表人：刘竹</v>
      </c>
      <c r="H22" s="29" t="str">
        <f>填表必读!A13&amp;填表必读!B13</f>
        <v>评估人员：</v>
      </c>
      <c r="R22" s="969" t="str">
        <f>现金!G21</f>
        <v>北京卓信大华资产评估有限公司</v>
      </c>
      <c r="S22" s="969"/>
      <c r="T22" s="969"/>
      <c r="U22" s="969"/>
    </row>
    <row r="23" spans="1:23">
      <c r="A23" s="29" t="str">
        <f>填表必读!A11&amp;填表必读!B11</f>
        <v>填表日期：2023年5月5日</v>
      </c>
    </row>
  </sheetData>
  <mergeCells count="3">
    <mergeCell ref="A1:T1"/>
    <mergeCell ref="X3:AA3"/>
    <mergeCell ref="R22:U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24"/>
  <sheetViews>
    <sheetView topLeftCell="C1" workbookViewId="0">
      <selection activeCell="E23" sqref="E23"/>
    </sheetView>
  </sheetViews>
  <sheetFormatPr defaultColWidth="9" defaultRowHeight="15.75"/>
  <cols>
    <col min="1" max="1" width="5.5" style="2" customWidth="1"/>
    <col min="2" max="3" width="16.25" style="2" customWidth="1"/>
    <col min="4" max="4" width="18.25" style="2" customWidth="1"/>
    <col min="5" max="5" width="11.25" style="2" customWidth="1"/>
    <col min="6" max="6" width="5.25" style="2" customWidth="1"/>
    <col min="7" max="7" width="8.5" style="2" customWidth="1"/>
    <col min="8" max="8" width="9.25" style="2" customWidth="1"/>
    <col min="9" max="9" width="10.625" style="2" customWidth="1"/>
    <col min="10" max="10" width="7.75" style="2" customWidth="1"/>
    <col min="11" max="11" width="9.75" style="2" customWidth="1"/>
    <col min="12" max="12" width="9" style="2" customWidth="1"/>
    <col min="13" max="13" width="8.25" style="2" customWidth="1"/>
    <col min="14" max="14" width="11" style="2" customWidth="1"/>
    <col min="15" max="15" width="8.5" style="2" customWidth="1"/>
    <col min="16" max="16" width="12" style="2" customWidth="1"/>
    <col min="17" max="17" width="12.25" style="2" customWidth="1"/>
    <col min="18" max="16384" width="9" style="2"/>
  </cols>
  <sheetData>
    <row r="1" spans="1:17" ht="31.5" customHeight="1">
      <c r="A1" s="972" t="s">
        <v>434</v>
      </c>
      <c r="B1" s="973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74" t="s">
        <v>435</v>
      </c>
      <c r="O1" s="74"/>
    </row>
    <row r="2" spans="1:17" ht="15" customHeight="1">
      <c r="N2" s="74"/>
      <c r="O2" s="74"/>
    </row>
    <row r="3" spans="1:17" s="3" customFormat="1" ht="21" customHeight="1">
      <c r="A3" s="3" t="str">
        <f>在用周转材料!A3</f>
        <v>产权持有人名称：毕节赛德水泥有限公司</v>
      </c>
      <c r="F3" s="125"/>
      <c r="G3" s="14" t="str">
        <f>万元汇总表!C3</f>
        <v xml:space="preserve">          评估基准日：2022年12月31日</v>
      </c>
      <c r="J3" s="122"/>
      <c r="K3" s="122"/>
      <c r="N3" s="15" t="s">
        <v>184</v>
      </c>
      <c r="O3" s="15"/>
      <c r="P3" s="122"/>
      <c r="Q3" s="122"/>
    </row>
    <row r="4" spans="1:17" s="4" customFormat="1" ht="21" customHeight="1">
      <c r="A4" s="17" t="s">
        <v>88</v>
      </c>
      <c r="B4" s="17" t="s">
        <v>354</v>
      </c>
      <c r="C4" s="17" t="s">
        <v>343</v>
      </c>
      <c r="D4" s="17" t="s">
        <v>436</v>
      </c>
      <c r="E4" s="17" t="s">
        <v>366</v>
      </c>
      <c r="F4" s="17" t="s">
        <v>344</v>
      </c>
      <c r="G4" s="18" t="s">
        <v>367</v>
      </c>
      <c r="H4" s="18" t="s">
        <v>368</v>
      </c>
      <c r="I4" s="18" t="s">
        <v>189</v>
      </c>
      <c r="J4" s="17" t="s">
        <v>347</v>
      </c>
      <c r="K4" s="17" t="s">
        <v>348</v>
      </c>
      <c r="L4" s="17" t="s">
        <v>25</v>
      </c>
      <c r="M4" s="17" t="s">
        <v>27</v>
      </c>
      <c r="N4" s="17" t="s">
        <v>160</v>
      </c>
      <c r="O4" s="17" t="s">
        <v>369</v>
      </c>
      <c r="P4" s="17" t="s">
        <v>357</v>
      </c>
    </row>
    <row r="5" spans="1:17" s="5" customFormat="1" ht="21" customHeight="1">
      <c r="A5" s="19">
        <f>ROW()-4</f>
        <v>1</v>
      </c>
      <c r="B5" s="20"/>
      <c r="C5" s="20"/>
      <c r="D5" s="20"/>
      <c r="E5" s="20"/>
      <c r="F5" s="25"/>
      <c r="G5" s="20"/>
      <c r="H5" s="22"/>
      <c r="I5" s="22"/>
      <c r="J5" s="20"/>
      <c r="K5" s="22"/>
      <c r="L5" s="22"/>
      <c r="M5" s="302">
        <f>IF(I5=0,0,ROUND((L5-I5)/I5*100,2))</f>
        <v>0</v>
      </c>
      <c r="N5" s="20"/>
      <c r="O5" s="20"/>
      <c r="P5" s="20"/>
    </row>
    <row r="6" spans="1:17" s="5" customFormat="1" ht="21" customHeight="1">
      <c r="A6" s="25"/>
      <c r="B6" s="20"/>
      <c r="C6" s="20"/>
      <c r="D6" s="20"/>
      <c r="E6" s="20"/>
      <c r="F6" s="25"/>
      <c r="G6" s="20"/>
      <c r="H6" s="22"/>
      <c r="I6" s="22"/>
      <c r="J6" s="20"/>
      <c r="K6" s="22"/>
      <c r="L6" s="22"/>
      <c r="M6" s="302"/>
      <c r="N6" s="20"/>
      <c r="O6" s="20"/>
      <c r="P6" s="20"/>
    </row>
    <row r="7" spans="1:17" s="5" customFormat="1" ht="21" customHeight="1">
      <c r="A7" s="25"/>
      <c r="B7" s="20"/>
      <c r="C7" s="20"/>
      <c r="D7" s="20"/>
      <c r="E7" s="20"/>
      <c r="F7" s="25"/>
      <c r="G7" s="20"/>
      <c r="H7" s="22"/>
      <c r="I7" s="22"/>
      <c r="J7" s="20"/>
      <c r="K7" s="22"/>
      <c r="L7" s="22"/>
      <c r="M7" s="302"/>
      <c r="N7" s="20"/>
      <c r="O7" s="20"/>
      <c r="P7" s="20"/>
    </row>
    <row r="8" spans="1:17" s="5" customFormat="1" ht="21" customHeight="1">
      <c r="A8" s="25"/>
      <c r="B8" s="20"/>
      <c r="C8" s="20"/>
      <c r="D8" s="20"/>
      <c r="E8" s="20"/>
      <c r="F8" s="25"/>
      <c r="G8" s="20"/>
      <c r="H8" s="22"/>
      <c r="I8" s="22"/>
      <c r="J8" s="20"/>
      <c r="K8" s="22"/>
      <c r="L8" s="22"/>
      <c r="M8" s="302"/>
      <c r="N8" s="20"/>
      <c r="O8" s="20"/>
      <c r="P8" s="20"/>
    </row>
    <row r="9" spans="1:17" s="5" customFormat="1" ht="21" customHeight="1">
      <c r="A9" s="25"/>
      <c r="B9" s="20"/>
      <c r="C9" s="20"/>
      <c r="D9" s="20"/>
      <c r="E9" s="20"/>
      <c r="F9" s="25"/>
      <c r="G9" s="20"/>
      <c r="H9" s="22"/>
      <c r="I9" s="22"/>
      <c r="J9" s="20"/>
      <c r="K9" s="22"/>
      <c r="L9" s="22"/>
      <c r="M9" s="302"/>
      <c r="N9" s="20"/>
      <c r="O9" s="20"/>
      <c r="P9" s="20"/>
    </row>
    <row r="10" spans="1:17" s="5" customFormat="1" ht="21" customHeight="1">
      <c r="A10" s="25"/>
      <c r="B10" s="20"/>
      <c r="C10" s="20"/>
      <c r="D10" s="20"/>
      <c r="E10" s="20"/>
      <c r="F10" s="25"/>
      <c r="G10" s="20"/>
      <c r="H10" s="22"/>
      <c r="I10" s="22"/>
      <c r="J10" s="20"/>
      <c r="K10" s="22"/>
      <c r="L10" s="22"/>
      <c r="M10" s="302"/>
      <c r="N10" s="20"/>
      <c r="O10" s="20"/>
      <c r="P10" s="20"/>
    </row>
    <row r="11" spans="1:17" s="5" customFormat="1" ht="21" customHeight="1">
      <c r="A11" s="25"/>
      <c r="B11" s="20"/>
      <c r="C11" s="20"/>
      <c r="D11" s="20"/>
      <c r="E11" s="20"/>
      <c r="F11" s="25"/>
      <c r="G11" s="20"/>
      <c r="H11" s="22"/>
      <c r="I11" s="22"/>
      <c r="J11" s="20"/>
      <c r="K11" s="22"/>
      <c r="L11" s="22"/>
      <c r="M11" s="302"/>
      <c r="N11" s="20"/>
      <c r="O11" s="20"/>
      <c r="P11" s="20"/>
    </row>
    <row r="12" spans="1:17" s="5" customFormat="1" ht="21" customHeight="1">
      <c r="A12" s="25"/>
      <c r="B12" s="20"/>
      <c r="C12" s="20"/>
      <c r="D12" s="20"/>
      <c r="E12" s="20"/>
      <c r="F12" s="25"/>
      <c r="G12" s="20"/>
      <c r="H12" s="22"/>
      <c r="I12" s="22"/>
      <c r="J12" s="20"/>
      <c r="K12" s="22"/>
      <c r="L12" s="22"/>
      <c r="M12" s="302"/>
      <c r="N12" s="20"/>
      <c r="O12" s="20"/>
      <c r="P12" s="20"/>
    </row>
    <row r="13" spans="1:17" s="5" customFormat="1" ht="21" customHeight="1">
      <c r="A13" s="25"/>
      <c r="B13" s="20"/>
      <c r="C13" s="20"/>
      <c r="D13" s="20"/>
      <c r="E13" s="20"/>
      <c r="F13" s="25"/>
      <c r="G13" s="20"/>
      <c r="H13" s="22"/>
      <c r="I13" s="22"/>
      <c r="J13" s="20"/>
      <c r="K13" s="22"/>
      <c r="L13" s="22"/>
      <c r="M13" s="302"/>
      <c r="N13" s="20"/>
      <c r="O13" s="20"/>
      <c r="P13" s="20"/>
    </row>
    <row r="14" spans="1:17" s="5" customFormat="1" ht="21" customHeight="1">
      <c r="A14" s="25"/>
      <c r="B14" s="20"/>
      <c r="C14" s="20"/>
      <c r="D14" s="20"/>
      <c r="E14" s="20"/>
      <c r="F14" s="25"/>
      <c r="G14" s="20"/>
      <c r="H14" s="22"/>
      <c r="I14" s="22"/>
      <c r="J14" s="20"/>
      <c r="K14" s="22"/>
      <c r="L14" s="22"/>
      <c r="M14" s="302"/>
      <c r="N14" s="20"/>
      <c r="O14" s="20"/>
      <c r="P14" s="20"/>
    </row>
    <row r="15" spans="1:17" s="5" customFormat="1" ht="21" customHeight="1">
      <c r="A15" s="25"/>
      <c r="B15" s="20"/>
      <c r="C15" s="20"/>
      <c r="D15" s="20"/>
      <c r="E15" s="20"/>
      <c r="F15" s="25"/>
      <c r="G15" s="20"/>
      <c r="H15" s="22"/>
      <c r="I15" s="22"/>
      <c r="J15" s="20"/>
      <c r="K15" s="22"/>
      <c r="L15" s="22"/>
      <c r="M15" s="302"/>
      <c r="N15" s="20"/>
      <c r="O15" s="20"/>
      <c r="P15" s="20"/>
    </row>
    <row r="16" spans="1:17" s="5" customFormat="1" ht="21" customHeight="1">
      <c r="A16" s="25"/>
      <c r="B16" s="20"/>
      <c r="C16" s="20"/>
      <c r="D16" s="20"/>
      <c r="E16" s="20"/>
      <c r="F16" s="25"/>
      <c r="G16" s="20"/>
      <c r="H16" s="22"/>
      <c r="I16" s="22"/>
      <c r="J16" s="20"/>
      <c r="K16" s="22"/>
      <c r="L16" s="22"/>
      <c r="M16" s="302"/>
      <c r="N16" s="20"/>
      <c r="O16" s="20"/>
      <c r="P16" s="20"/>
    </row>
    <row r="17" spans="1:16" s="5" customFormat="1" ht="21" customHeight="1">
      <c r="A17" s="25"/>
      <c r="B17" s="20"/>
      <c r="C17" s="20"/>
      <c r="D17" s="20"/>
      <c r="E17" s="20"/>
      <c r="F17" s="25"/>
      <c r="G17" s="20"/>
      <c r="H17" s="22"/>
      <c r="I17" s="22"/>
      <c r="J17" s="20"/>
      <c r="K17" s="22"/>
      <c r="L17" s="22"/>
      <c r="M17" s="302"/>
      <c r="N17" s="20"/>
      <c r="O17" s="20"/>
      <c r="P17" s="20"/>
    </row>
    <row r="18" spans="1:16" s="5" customFormat="1" ht="21" customHeight="1">
      <c r="A18" s="25"/>
      <c r="B18" s="20"/>
      <c r="C18" s="20"/>
      <c r="D18" s="20"/>
      <c r="E18" s="20"/>
      <c r="F18" s="25"/>
      <c r="G18" s="20"/>
      <c r="H18" s="22"/>
      <c r="I18" s="22"/>
      <c r="J18" s="20"/>
      <c r="K18" s="22"/>
      <c r="L18" s="22"/>
      <c r="M18" s="302"/>
      <c r="N18" s="20"/>
      <c r="O18" s="20"/>
      <c r="P18" s="20"/>
    </row>
    <row r="19" spans="1:16" s="6" customFormat="1" ht="21" customHeight="1">
      <c r="A19" s="17"/>
      <c r="B19" s="18" t="s">
        <v>437</v>
      </c>
      <c r="C19" s="17"/>
      <c r="D19" s="17"/>
      <c r="E19" s="17"/>
      <c r="F19" s="17"/>
      <c r="G19" s="27"/>
      <c r="H19" s="73"/>
      <c r="I19" s="28">
        <f>SUM(I5:I18)</f>
        <v>0</v>
      </c>
      <c r="J19" s="28"/>
      <c r="K19" s="28"/>
      <c r="L19" s="28">
        <f>SUM(L5:L18)</f>
        <v>0</v>
      </c>
      <c r="M19" s="75">
        <f>IF(I19=0,0,ROUND((L19-I19)/I19*100,2))</f>
        <v>0</v>
      </c>
      <c r="N19" s="27"/>
      <c r="O19" s="27"/>
      <c r="P19" s="27"/>
    </row>
    <row r="20" spans="1:16" ht="21" customHeight="1">
      <c r="A20" s="733"/>
      <c r="B20" s="17" t="s">
        <v>338</v>
      </c>
      <c r="C20" s="17"/>
      <c r="D20" s="733"/>
      <c r="E20" s="733"/>
      <c r="F20" s="733"/>
      <c r="G20" s="733"/>
      <c r="H20" s="733"/>
      <c r="I20" s="733"/>
      <c r="J20" s="733"/>
      <c r="K20" s="733"/>
      <c r="L20" s="733"/>
      <c r="M20" s="75"/>
      <c r="N20" s="733"/>
      <c r="O20" s="733"/>
      <c r="P20" s="733"/>
    </row>
    <row r="21" spans="1:16" ht="21" customHeight="1">
      <c r="A21" s="733"/>
      <c r="B21" s="18" t="s">
        <v>438</v>
      </c>
      <c r="C21" s="17"/>
      <c r="D21" s="733"/>
      <c r="E21" s="733"/>
      <c r="F21" s="733"/>
      <c r="G21" s="733"/>
      <c r="H21" s="733"/>
      <c r="I21" s="28">
        <f>I19-I20</f>
        <v>0</v>
      </c>
      <c r="J21" s="28"/>
      <c r="K21" s="28"/>
      <c r="L21" s="28">
        <f>L19-L20</f>
        <v>0</v>
      </c>
      <c r="M21" s="75">
        <f>IF(I21=0,0,ROUND((L21-I21)/I21*100,2))</f>
        <v>0</v>
      </c>
      <c r="N21" s="733"/>
      <c r="O21" s="733"/>
      <c r="P21" s="733"/>
    </row>
    <row r="22" spans="1:16" s="31" customFormat="1" ht="12.75">
      <c r="A22" s="145" t="str">
        <f>填表必读!A9&amp;填表必读!B9</f>
        <v>产权持有人填表人：刘竹</v>
      </c>
      <c r="G22" s="145" t="str">
        <f>填表必读!A13&amp;填表必读!B13</f>
        <v>评估人员：</v>
      </c>
      <c r="L22" s="967" t="str">
        <f>现金!G21</f>
        <v>北京卓信大华资产评估有限公司</v>
      </c>
      <c r="M22" s="967"/>
      <c r="N22" s="967"/>
    </row>
    <row r="23" spans="1:16" s="31" customFormat="1" ht="12.75">
      <c r="A23" s="145" t="str">
        <f>填表必读!A11&amp;填表必读!B11</f>
        <v>填表日期：2023年5月5日</v>
      </c>
    </row>
    <row r="24" spans="1:16" s="31" customFormat="1" ht="12.75"/>
  </sheetData>
  <mergeCells count="2">
    <mergeCell ref="A1:M1"/>
    <mergeCell ref="L22:N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24"/>
  <sheetViews>
    <sheetView view="pageBreakPreview" zoomScaleNormal="100" zoomScaleSheetLayoutView="100" workbookViewId="0">
      <selection activeCell="E23" sqref="E23"/>
    </sheetView>
  </sheetViews>
  <sheetFormatPr defaultColWidth="9" defaultRowHeight="15.75"/>
  <cols>
    <col min="1" max="1" width="5.75" style="2" customWidth="1"/>
    <col min="2" max="2" width="15.25" style="2" customWidth="1"/>
    <col min="3" max="3" width="7.875" style="2" customWidth="1"/>
    <col min="4" max="4" width="12.25" style="2" customWidth="1"/>
    <col min="5" max="5" width="10.125" style="2" customWidth="1"/>
    <col min="6" max="6" width="8.75" style="2" customWidth="1"/>
    <col min="7" max="7" width="8.25" style="2" customWidth="1"/>
    <col min="8" max="9" width="7.75" style="2" customWidth="1"/>
    <col min="10" max="10" width="9.25" style="2" customWidth="1"/>
    <col min="11" max="11" width="8.75" style="2" customWidth="1"/>
    <col min="12" max="13" width="8.5" style="2" customWidth="1"/>
    <col min="14" max="14" width="7.75" style="2" customWidth="1"/>
    <col min="15" max="15" width="6.25" style="2" customWidth="1"/>
    <col min="16" max="16" width="9.75" style="2" customWidth="1"/>
    <col min="17" max="17" width="12" style="2" customWidth="1"/>
    <col min="18" max="18" width="9.5" style="31" customWidth="1"/>
    <col min="19" max="19" width="12.25" style="31" customWidth="1"/>
    <col min="20" max="21" width="9" style="31"/>
    <col min="22" max="16384" width="9" style="2"/>
  </cols>
  <sheetData>
    <row r="1" spans="1:21" ht="30" customHeight="1">
      <c r="A1" s="965" t="s">
        <v>439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74" t="s">
        <v>440</v>
      </c>
      <c r="P1" s="74"/>
    </row>
    <row r="2" spans="1:21" ht="15" customHeight="1">
      <c r="O2" s="74"/>
      <c r="P2" s="74"/>
    </row>
    <row r="3" spans="1:21" s="3" customFormat="1" ht="21" customHeight="1">
      <c r="A3" s="3" t="str">
        <f>在用周转材料!A3</f>
        <v>产权持有人名称：毕节赛德水泥有限公司</v>
      </c>
      <c r="G3" s="250" t="str">
        <f>万元汇总表!C3</f>
        <v xml:space="preserve">          评估基准日：2022年12月31日</v>
      </c>
      <c r="J3" s="294"/>
      <c r="K3" s="122"/>
      <c r="L3" s="122"/>
      <c r="O3" s="15" t="s">
        <v>184</v>
      </c>
      <c r="P3" s="15"/>
      <c r="Q3" s="122"/>
      <c r="R3" s="999" t="s">
        <v>258</v>
      </c>
      <c r="S3" s="1000"/>
      <c r="T3" s="1000"/>
      <c r="U3" s="1001"/>
    </row>
    <row r="4" spans="1:21" s="4" customFormat="1" ht="21" customHeight="1">
      <c r="A4" s="17" t="s">
        <v>88</v>
      </c>
      <c r="B4" s="17" t="s">
        <v>441</v>
      </c>
      <c r="C4" s="17" t="s">
        <v>343</v>
      </c>
      <c r="D4" s="17" t="s">
        <v>442</v>
      </c>
      <c r="E4" s="17" t="s">
        <v>366</v>
      </c>
      <c r="F4" s="17" t="s">
        <v>443</v>
      </c>
      <c r="G4" s="17" t="s">
        <v>344</v>
      </c>
      <c r="H4" s="18" t="s">
        <v>367</v>
      </c>
      <c r="I4" s="18" t="s">
        <v>368</v>
      </c>
      <c r="J4" s="18" t="s">
        <v>189</v>
      </c>
      <c r="K4" s="17" t="s">
        <v>347</v>
      </c>
      <c r="L4" s="17" t="s">
        <v>348</v>
      </c>
      <c r="M4" s="17" t="s">
        <v>25</v>
      </c>
      <c r="N4" s="17" t="s">
        <v>27</v>
      </c>
      <c r="O4" s="17" t="s">
        <v>160</v>
      </c>
      <c r="P4" s="17" t="s">
        <v>444</v>
      </c>
      <c r="Q4" s="17" t="s">
        <v>357</v>
      </c>
      <c r="R4" s="72" t="s">
        <v>358</v>
      </c>
      <c r="S4" s="17" t="s">
        <v>267</v>
      </c>
      <c r="T4" s="17" t="s">
        <v>268</v>
      </c>
      <c r="U4" s="17" t="s">
        <v>269</v>
      </c>
    </row>
    <row r="5" spans="1:21" s="5" customFormat="1" ht="21" customHeight="1">
      <c r="A5" s="19">
        <f>ROW()-4</f>
        <v>1</v>
      </c>
      <c r="B5" s="20"/>
      <c r="C5" s="20"/>
      <c r="D5" s="20"/>
      <c r="E5" s="20"/>
      <c r="F5" s="20"/>
      <c r="G5" s="20"/>
      <c r="H5" s="20"/>
      <c r="I5" s="22"/>
      <c r="J5" s="22"/>
      <c r="K5" s="20"/>
      <c r="L5" s="22"/>
      <c r="M5" s="22"/>
      <c r="N5" s="302">
        <f>IF(J5=0,0,ROUND((M5-J5)/J5*100,2))</f>
        <v>0</v>
      </c>
      <c r="O5" s="20"/>
      <c r="P5" s="20"/>
      <c r="Q5" s="20"/>
    </row>
    <row r="6" spans="1:21" s="5" customFormat="1" ht="21" customHeight="1">
      <c r="A6" s="25"/>
      <c r="B6" s="20"/>
      <c r="C6" s="20"/>
      <c r="D6" s="20"/>
      <c r="E6" s="20"/>
      <c r="F6" s="20"/>
      <c r="G6" s="20"/>
      <c r="H6" s="20"/>
      <c r="I6" s="22"/>
      <c r="J6" s="22"/>
      <c r="K6" s="20"/>
      <c r="L6" s="22"/>
      <c r="M6" s="22"/>
      <c r="N6" s="302"/>
      <c r="O6" s="20"/>
      <c r="P6" s="20"/>
      <c r="Q6" s="20"/>
    </row>
    <row r="7" spans="1:21" s="5" customFormat="1" ht="21" customHeight="1">
      <c r="A7" s="25"/>
      <c r="B7" s="20"/>
      <c r="C7" s="20"/>
      <c r="D7" s="20"/>
      <c r="E7" s="20"/>
      <c r="F7" s="20"/>
      <c r="G7" s="20"/>
      <c r="H7" s="20"/>
      <c r="I7" s="22"/>
      <c r="J7" s="22"/>
      <c r="K7" s="20"/>
      <c r="L7" s="22"/>
      <c r="M7" s="22"/>
      <c r="N7" s="302"/>
      <c r="O7" s="20"/>
      <c r="P7" s="20"/>
      <c r="Q7" s="20"/>
    </row>
    <row r="8" spans="1:21" s="5" customFormat="1" ht="21" customHeight="1">
      <c r="A8" s="25"/>
      <c r="B8" s="20"/>
      <c r="C8" s="20"/>
      <c r="D8" s="20"/>
      <c r="E8" s="20"/>
      <c r="F8" s="20"/>
      <c r="G8" s="20"/>
      <c r="H8" s="20"/>
      <c r="I8" s="22"/>
      <c r="J8" s="22"/>
      <c r="K8" s="20"/>
      <c r="L8" s="22"/>
      <c r="M8" s="22"/>
      <c r="N8" s="302"/>
      <c r="O8" s="20"/>
      <c r="P8" s="20"/>
      <c r="Q8" s="20"/>
    </row>
    <row r="9" spans="1:21" s="5" customFormat="1" ht="21" customHeight="1">
      <c r="A9" s="25"/>
      <c r="B9" s="20"/>
      <c r="C9" s="20"/>
      <c r="D9" s="20"/>
      <c r="E9" s="20"/>
      <c r="F9" s="20"/>
      <c r="G9" s="20"/>
      <c r="H9" s="20"/>
      <c r="I9" s="22"/>
      <c r="J9" s="22"/>
      <c r="K9" s="20"/>
      <c r="L9" s="22"/>
      <c r="M9" s="22"/>
      <c r="N9" s="302"/>
      <c r="O9" s="20"/>
      <c r="P9" s="20"/>
      <c r="Q9" s="20"/>
    </row>
    <row r="10" spans="1:21" s="5" customFormat="1" ht="21" customHeight="1">
      <c r="A10" s="25"/>
      <c r="B10" s="20"/>
      <c r="C10" s="20"/>
      <c r="D10" s="20"/>
      <c r="E10" s="20"/>
      <c r="F10" s="20"/>
      <c r="G10" s="20"/>
      <c r="H10" s="20"/>
      <c r="I10" s="22"/>
      <c r="J10" s="22"/>
      <c r="K10" s="20"/>
      <c r="L10" s="22"/>
      <c r="M10" s="22"/>
      <c r="N10" s="302"/>
      <c r="O10" s="20"/>
      <c r="P10" s="20"/>
      <c r="Q10" s="20"/>
    </row>
    <row r="11" spans="1:21" s="5" customFormat="1" ht="21" customHeight="1">
      <c r="A11" s="25"/>
      <c r="B11" s="20"/>
      <c r="C11" s="20"/>
      <c r="D11" s="20"/>
      <c r="E11" s="20"/>
      <c r="F11" s="20"/>
      <c r="G11" s="20"/>
      <c r="H11" s="20"/>
      <c r="I11" s="22"/>
      <c r="J11" s="22"/>
      <c r="K11" s="20"/>
      <c r="L11" s="22"/>
      <c r="M11" s="22"/>
      <c r="N11" s="88"/>
      <c r="O11" s="20"/>
      <c r="P11" s="20"/>
      <c r="Q11" s="20"/>
    </row>
    <row r="12" spans="1:21" s="5" customFormat="1" ht="21" customHeight="1">
      <c r="A12" s="25"/>
      <c r="B12" s="20"/>
      <c r="C12" s="20"/>
      <c r="D12" s="20"/>
      <c r="E12" s="20"/>
      <c r="F12" s="20"/>
      <c r="G12" s="20"/>
      <c r="H12" s="20"/>
      <c r="I12" s="22"/>
      <c r="J12" s="22"/>
      <c r="K12" s="20"/>
      <c r="L12" s="22"/>
      <c r="M12" s="22"/>
      <c r="N12" s="88"/>
      <c r="O12" s="20"/>
      <c r="P12" s="20"/>
      <c r="Q12" s="20"/>
    </row>
    <row r="13" spans="1:21" s="5" customFormat="1" ht="21" customHeight="1">
      <c r="A13" s="25"/>
      <c r="B13" s="20"/>
      <c r="C13" s="20"/>
      <c r="D13" s="20"/>
      <c r="E13" s="20"/>
      <c r="F13" s="20"/>
      <c r="G13" s="20"/>
      <c r="H13" s="20"/>
      <c r="I13" s="22"/>
      <c r="J13" s="22"/>
      <c r="K13" s="20"/>
      <c r="L13" s="22"/>
      <c r="M13" s="22"/>
      <c r="N13" s="88"/>
      <c r="O13" s="20"/>
      <c r="P13" s="20"/>
      <c r="Q13" s="20"/>
    </row>
    <row r="14" spans="1:21" s="5" customFormat="1" ht="21" customHeight="1">
      <c r="A14" s="25"/>
      <c r="B14" s="20"/>
      <c r="C14" s="20"/>
      <c r="D14" s="20"/>
      <c r="E14" s="20"/>
      <c r="F14" s="20"/>
      <c r="G14" s="20"/>
      <c r="H14" s="20"/>
      <c r="I14" s="22"/>
      <c r="J14" s="22"/>
      <c r="K14" s="20"/>
      <c r="L14" s="22"/>
      <c r="M14" s="22"/>
      <c r="N14" s="88"/>
      <c r="O14" s="20"/>
      <c r="P14" s="20"/>
      <c r="Q14" s="20"/>
    </row>
    <row r="15" spans="1:21" s="5" customFormat="1" ht="21" customHeight="1">
      <c r="A15" s="25"/>
      <c r="B15" s="20"/>
      <c r="C15" s="20"/>
      <c r="D15" s="20"/>
      <c r="E15" s="20"/>
      <c r="F15" s="20"/>
      <c r="G15" s="20"/>
      <c r="H15" s="20"/>
      <c r="I15" s="22"/>
      <c r="J15" s="22"/>
      <c r="K15" s="20"/>
      <c r="L15" s="22"/>
      <c r="M15" s="22"/>
      <c r="N15" s="88"/>
      <c r="O15" s="20"/>
      <c r="P15" s="20"/>
      <c r="Q15" s="20"/>
    </row>
    <row r="16" spans="1:21" s="5" customFormat="1" ht="21" customHeight="1">
      <c r="A16" s="25"/>
      <c r="B16" s="20"/>
      <c r="C16" s="20"/>
      <c r="D16" s="20"/>
      <c r="E16" s="20"/>
      <c r="F16" s="20"/>
      <c r="G16" s="20"/>
      <c r="H16" s="20"/>
      <c r="I16" s="22"/>
      <c r="J16" s="22"/>
      <c r="K16" s="20"/>
      <c r="L16" s="22"/>
      <c r="M16" s="22"/>
      <c r="N16" s="88"/>
      <c r="O16" s="20"/>
      <c r="P16" s="20"/>
      <c r="Q16" s="20"/>
    </row>
    <row r="17" spans="1:21" s="5" customFormat="1" ht="21" customHeight="1">
      <c r="A17" s="25"/>
      <c r="B17" s="20"/>
      <c r="C17" s="20"/>
      <c r="D17" s="20"/>
      <c r="E17" s="20"/>
      <c r="F17" s="20"/>
      <c r="G17" s="20"/>
      <c r="H17" s="20"/>
      <c r="I17" s="22"/>
      <c r="J17" s="22"/>
      <c r="K17" s="20"/>
      <c r="L17" s="22"/>
      <c r="M17" s="22"/>
      <c r="N17" s="88"/>
      <c r="O17" s="20"/>
      <c r="P17" s="20"/>
      <c r="Q17" s="20"/>
    </row>
    <row r="18" spans="1:21" s="5" customFormat="1" ht="21" customHeight="1">
      <c r="A18" s="25"/>
      <c r="B18" s="20"/>
      <c r="C18" s="20"/>
      <c r="D18" s="20"/>
      <c r="E18" s="20"/>
      <c r="F18" s="20"/>
      <c r="G18" s="20"/>
      <c r="H18" s="20"/>
      <c r="I18" s="22"/>
      <c r="J18" s="22"/>
      <c r="K18" s="20"/>
      <c r="L18" s="22"/>
      <c r="M18" s="22"/>
      <c r="N18" s="88"/>
      <c r="O18" s="20"/>
      <c r="P18" s="20"/>
      <c r="Q18" s="20"/>
      <c r="R18" s="31"/>
      <c r="S18" s="31"/>
      <c r="T18" s="31"/>
      <c r="U18" s="31"/>
    </row>
    <row r="19" spans="1:21" s="6" customFormat="1" ht="21" customHeight="1">
      <c r="A19" s="17"/>
      <c r="B19" s="17" t="s">
        <v>445</v>
      </c>
      <c r="C19" s="17"/>
      <c r="D19" s="17"/>
      <c r="E19" s="17"/>
      <c r="F19" s="17"/>
      <c r="G19" s="17"/>
      <c r="H19" s="27"/>
      <c r="I19" s="73"/>
      <c r="J19" s="28">
        <f>SUM(J5:J18)</f>
        <v>0</v>
      </c>
      <c r="K19" s="28"/>
      <c r="L19" s="28"/>
      <c r="M19" s="28">
        <f>SUM(M5:M18)</f>
        <v>0</v>
      </c>
      <c r="N19" s="75">
        <f>IF(J19=0,0,ROUND((M19-J19)/J19*100,2))</f>
        <v>0</v>
      </c>
      <c r="O19" s="27"/>
      <c r="P19" s="27"/>
      <c r="Q19" s="27"/>
      <c r="R19" s="31"/>
      <c r="S19" s="31"/>
      <c r="T19" s="31"/>
      <c r="U19" s="31"/>
    </row>
    <row r="20" spans="1:21" ht="21" customHeight="1">
      <c r="A20" s="733"/>
      <c r="B20" s="27" t="s">
        <v>338</v>
      </c>
      <c r="C20" s="27"/>
      <c r="D20" s="733"/>
      <c r="E20" s="733"/>
      <c r="F20" s="733"/>
      <c r="G20" s="733"/>
      <c r="H20" s="733"/>
      <c r="I20" s="733"/>
      <c r="J20" s="733"/>
      <c r="K20" s="733"/>
      <c r="L20" s="733"/>
      <c r="M20" s="733"/>
      <c r="N20" s="75"/>
      <c r="O20" s="733"/>
      <c r="P20" s="733"/>
      <c r="Q20" s="733"/>
    </row>
    <row r="21" spans="1:21" ht="21" customHeight="1">
      <c r="A21" s="733"/>
      <c r="B21" s="17" t="s">
        <v>446</v>
      </c>
      <c r="C21" s="17"/>
      <c r="D21" s="733"/>
      <c r="E21" s="733"/>
      <c r="F21" s="733"/>
      <c r="G21" s="733"/>
      <c r="H21" s="733"/>
      <c r="I21" s="733"/>
      <c r="J21" s="28">
        <f>J19-J20</f>
        <v>0</v>
      </c>
      <c r="K21" s="28"/>
      <c r="L21" s="28"/>
      <c r="M21" s="28">
        <f>M19-M20</f>
        <v>0</v>
      </c>
      <c r="N21" s="75">
        <f>IF(J21=0,0,ROUND((M21-J21)/J21*100,2))</f>
        <v>0</v>
      </c>
      <c r="O21" s="733"/>
      <c r="P21" s="733"/>
      <c r="Q21" s="733"/>
    </row>
    <row r="22" spans="1:21" s="31" customFormat="1" ht="12.75">
      <c r="A22" s="29" t="str">
        <f>填表必读!A9&amp;填表必读!B9</f>
        <v>产权持有人填表人：刘竹</v>
      </c>
      <c r="G22" s="29"/>
      <c r="I22" s="29" t="str">
        <f>填表必读!A13&amp;填表必读!B13</f>
        <v>评估人员：</v>
      </c>
      <c r="M22" s="967" t="str">
        <f>现金!G21</f>
        <v>北京卓信大华资产评估有限公司</v>
      </c>
      <c r="N22" s="967"/>
      <c r="O22" s="967"/>
    </row>
    <row r="23" spans="1:21" s="31" customFormat="1" ht="12.75">
      <c r="A23" s="29" t="str">
        <f>填表必读!A11&amp;填表必读!B11</f>
        <v>填表日期：2023年5月5日</v>
      </c>
    </row>
    <row r="24" spans="1:21" s="31" customFormat="1" ht="12.75"/>
  </sheetData>
  <mergeCells count="3">
    <mergeCell ref="A1:N1"/>
    <mergeCell ref="R3:U3"/>
    <mergeCell ref="M22:O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 r:id="rId1"/>
  <headerFooter alignWithMargins="0">
    <oddFooter>&amp;C&amp;"宋体,加粗"&amp;10共&amp;N页第&amp;P页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25"/>
  <sheetViews>
    <sheetView topLeftCell="B1" workbookViewId="0">
      <selection activeCell="E23" sqref="E23"/>
    </sheetView>
  </sheetViews>
  <sheetFormatPr defaultColWidth="9" defaultRowHeight="15.75"/>
  <cols>
    <col min="1" max="1" width="4.25" style="2" customWidth="1"/>
    <col min="2" max="2" width="25.125" style="2" customWidth="1"/>
    <col min="3" max="3" width="13.25" style="2" customWidth="1"/>
    <col min="4" max="4" width="8" style="2" customWidth="1"/>
    <col min="5" max="6" width="9.125" style="2" customWidth="1"/>
    <col min="7" max="7" width="8.75" style="2" customWidth="1"/>
    <col min="8" max="8" width="9" style="2"/>
    <col min="9" max="9" width="7.875" style="2" customWidth="1"/>
    <col min="10" max="10" width="7.75" style="2" customWidth="1"/>
    <col min="11" max="13" width="8.25" style="2" customWidth="1"/>
    <col min="14" max="15" width="10.25" style="2" customWidth="1"/>
    <col min="16" max="16" width="9.5" style="31" customWidth="1"/>
    <col min="17" max="17" width="12.25" style="31" customWidth="1"/>
    <col min="18" max="19" width="9" style="31"/>
    <col min="20" max="16384" width="9" style="2"/>
  </cols>
  <sheetData>
    <row r="1" spans="1:19" ht="30" customHeight="1">
      <c r="A1" s="972" t="s">
        <v>447</v>
      </c>
      <c r="B1" s="972"/>
      <c r="C1" s="972"/>
      <c r="D1" s="972"/>
      <c r="E1" s="972"/>
      <c r="F1" s="972"/>
      <c r="G1" s="972"/>
      <c r="H1" s="972"/>
      <c r="I1" s="972"/>
      <c r="J1" s="972"/>
      <c r="K1" s="972"/>
      <c r="L1" s="972"/>
      <c r="M1" s="74" t="s">
        <v>448</v>
      </c>
      <c r="O1" s="74"/>
    </row>
    <row r="2" spans="1:19" ht="15" customHeight="1">
      <c r="O2" s="74"/>
    </row>
    <row r="3" spans="1:19" s="3" customFormat="1" ht="20.25" customHeight="1">
      <c r="A3" s="3" t="str">
        <f>分类汇总表!A3</f>
        <v>产权持有人名称：毕节赛德水泥有限公司</v>
      </c>
      <c r="F3" s="14" t="str">
        <f>万元汇总表!C3</f>
        <v xml:space="preserve">          评估基准日：2022年12月31日</v>
      </c>
      <c r="I3" s="122"/>
      <c r="J3" s="122"/>
      <c r="K3" s="122"/>
      <c r="M3" s="15" t="s">
        <v>184</v>
      </c>
      <c r="P3" s="999" t="s">
        <v>258</v>
      </c>
      <c r="Q3" s="1000"/>
      <c r="R3" s="1000"/>
      <c r="S3" s="1001"/>
    </row>
    <row r="4" spans="1:19" s="4" customFormat="1" ht="24.4" customHeight="1">
      <c r="A4" s="17" t="s">
        <v>88</v>
      </c>
      <c r="B4" s="17" t="s">
        <v>354</v>
      </c>
      <c r="C4" s="17" t="s">
        <v>343</v>
      </c>
      <c r="D4" s="17" t="s">
        <v>449</v>
      </c>
      <c r="E4" s="17" t="s">
        <v>344</v>
      </c>
      <c r="F4" s="18" t="s">
        <v>367</v>
      </c>
      <c r="G4" s="18" t="s">
        <v>368</v>
      </c>
      <c r="H4" s="18" t="s">
        <v>189</v>
      </c>
      <c r="I4" s="17" t="s">
        <v>347</v>
      </c>
      <c r="J4" s="17" t="s">
        <v>348</v>
      </c>
      <c r="K4" s="17" t="s">
        <v>450</v>
      </c>
      <c r="L4" s="17" t="s">
        <v>25</v>
      </c>
      <c r="M4" s="17" t="s">
        <v>27</v>
      </c>
      <c r="N4" s="17" t="s">
        <v>451</v>
      </c>
      <c r="O4" s="17" t="s">
        <v>378</v>
      </c>
      <c r="P4" s="72" t="s">
        <v>358</v>
      </c>
      <c r="Q4" s="17" t="s">
        <v>267</v>
      </c>
      <c r="R4" s="17" t="s">
        <v>268</v>
      </c>
      <c r="S4" s="17" t="s">
        <v>269</v>
      </c>
    </row>
    <row r="5" spans="1:19" s="4" customFormat="1" ht="21" customHeight="1">
      <c r="A5" s="19">
        <f>ROW()-4</f>
        <v>1</v>
      </c>
      <c r="B5" s="35"/>
      <c r="C5" s="35"/>
      <c r="D5" s="35"/>
      <c r="E5" s="25"/>
      <c r="F5" s="749"/>
      <c r="G5" s="749"/>
      <c r="H5" s="750"/>
      <c r="I5" s="749"/>
      <c r="J5" s="709"/>
      <c r="K5" s="25"/>
      <c r="L5" s="709"/>
      <c r="M5" s="638">
        <f>IF(H5=0,0,ROUND((L5-H5)/H5*100,2))</f>
        <v>0</v>
      </c>
      <c r="N5" s="638"/>
      <c r="O5" s="17"/>
      <c r="P5" s="5"/>
      <c r="Q5" s="5"/>
      <c r="R5" s="5"/>
      <c r="S5" s="5"/>
    </row>
    <row r="6" spans="1:19" s="4" customFormat="1" ht="21" customHeight="1">
      <c r="A6" s="25"/>
      <c r="B6" s="35"/>
      <c r="C6" s="35"/>
      <c r="D6" s="35"/>
      <c r="E6" s="25"/>
      <c r="F6" s="749"/>
      <c r="G6" s="749"/>
      <c r="H6" s="750"/>
      <c r="I6" s="749"/>
      <c r="J6" s="709"/>
      <c r="K6" s="25"/>
      <c r="L6" s="709"/>
      <c r="M6" s="638"/>
      <c r="N6" s="638"/>
      <c r="O6" s="17"/>
      <c r="P6" s="5"/>
      <c r="Q6" s="5"/>
      <c r="R6" s="5"/>
      <c r="S6" s="5"/>
    </row>
    <row r="7" spans="1:19" s="4" customFormat="1" ht="21" customHeight="1">
      <c r="A7" s="25"/>
      <c r="B7" s="35"/>
      <c r="C7" s="35"/>
      <c r="D7" s="35"/>
      <c r="E7" s="25"/>
      <c r="F7" s="749"/>
      <c r="G7" s="749"/>
      <c r="H7" s="750"/>
      <c r="I7" s="749"/>
      <c r="J7" s="709"/>
      <c r="K7" s="25"/>
      <c r="L7" s="709"/>
      <c r="M7" s="638"/>
      <c r="N7" s="638"/>
      <c r="O7" s="17"/>
      <c r="P7" s="5"/>
      <c r="Q7" s="5"/>
      <c r="R7" s="5"/>
      <c r="S7" s="5"/>
    </row>
    <row r="8" spans="1:19" s="4" customFormat="1" ht="21" customHeight="1">
      <c r="A8" s="25"/>
      <c r="B8" s="35"/>
      <c r="C8" s="35"/>
      <c r="D8" s="35"/>
      <c r="E8" s="25"/>
      <c r="F8" s="749"/>
      <c r="G8" s="749"/>
      <c r="H8" s="750"/>
      <c r="I8" s="749"/>
      <c r="J8" s="709"/>
      <c r="K8" s="25"/>
      <c r="L8" s="709"/>
      <c r="M8" s="638"/>
      <c r="N8" s="638"/>
      <c r="O8" s="17"/>
      <c r="P8" s="5"/>
      <c r="Q8" s="5"/>
      <c r="R8" s="5"/>
      <c r="S8" s="5"/>
    </row>
    <row r="9" spans="1:19" s="4" customFormat="1" ht="21" customHeight="1">
      <c r="A9" s="25"/>
      <c r="B9" s="35"/>
      <c r="C9" s="35"/>
      <c r="D9" s="35"/>
      <c r="E9" s="25"/>
      <c r="F9" s="749"/>
      <c r="G9" s="749"/>
      <c r="H9" s="750"/>
      <c r="I9" s="749"/>
      <c r="J9" s="709"/>
      <c r="K9" s="25"/>
      <c r="L9" s="709"/>
      <c r="M9" s="638"/>
      <c r="N9" s="638"/>
      <c r="O9" s="17"/>
      <c r="P9" s="5"/>
      <c r="Q9" s="5"/>
      <c r="R9" s="5"/>
      <c r="S9" s="5"/>
    </row>
    <row r="10" spans="1:19" s="4" customFormat="1" ht="21" customHeight="1">
      <c r="A10" s="25"/>
      <c r="B10" s="35"/>
      <c r="C10" s="35"/>
      <c r="D10" s="35"/>
      <c r="E10" s="25"/>
      <c r="F10" s="749"/>
      <c r="G10" s="749"/>
      <c r="H10" s="750"/>
      <c r="I10" s="749"/>
      <c r="J10" s="709"/>
      <c r="K10" s="25"/>
      <c r="L10" s="709"/>
      <c r="M10" s="638"/>
      <c r="N10" s="638"/>
      <c r="O10" s="17"/>
      <c r="P10" s="5"/>
      <c r="Q10" s="5"/>
      <c r="R10" s="5"/>
      <c r="S10" s="5"/>
    </row>
    <row r="11" spans="1:19" s="4" customFormat="1" ht="21" customHeight="1">
      <c r="A11" s="25"/>
      <c r="B11" s="35"/>
      <c r="C11" s="35"/>
      <c r="D11" s="35"/>
      <c r="E11" s="25"/>
      <c r="F11" s="749"/>
      <c r="G11" s="749"/>
      <c r="H11" s="750"/>
      <c r="I11" s="749"/>
      <c r="J11" s="709"/>
      <c r="K11" s="25"/>
      <c r="L11" s="709"/>
      <c r="M11" s="638"/>
      <c r="N11" s="638"/>
      <c r="O11" s="17"/>
      <c r="P11" s="5"/>
      <c r="Q11" s="5"/>
      <c r="R11" s="5"/>
      <c r="S11" s="5"/>
    </row>
    <row r="12" spans="1:19" s="4" customFormat="1" ht="21" customHeight="1">
      <c r="A12" s="25"/>
      <c r="B12" s="35"/>
      <c r="C12" s="35"/>
      <c r="D12" s="35"/>
      <c r="E12" s="25"/>
      <c r="F12" s="749"/>
      <c r="G12" s="749"/>
      <c r="H12" s="750"/>
      <c r="I12" s="749"/>
      <c r="J12" s="709"/>
      <c r="K12" s="25"/>
      <c r="L12" s="709"/>
      <c r="M12" s="638"/>
      <c r="N12" s="638"/>
      <c r="O12" s="17"/>
      <c r="P12" s="5"/>
      <c r="Q12" s="5"/>
      <c r="R12" s="5"/>
      <c r="S12" s="5"/>
    </row>
    <row r="13" spans="1:19" s="4" customFormat="1" ht="21" customHeight="1">
      <c r="A13" s="25"/>
      <c r="B13" s="35"/>
      <c r="C13" s="35"/>
      <c r="D13" s="35"/>
      <c r="E13" s="25"/>
      <c r="F13" s="749"/>
      <c r="G13" s="749"/>
      <c r="H13" s="750"/>
      <c r="I13" s="749"/>
      <c r="J13" s="709"/>
      <c r="K13" s="25"/>
      <c r="L13" s="709"/>
      <c r="M13" s="638"/>
      <c r="N13" s="638"/>
      <c r="O13" s="17"/>
      <c r="P13" s="5"/>
      <c r="Q13" s="5"/>
      <c r="R13" s="5"/>
      <c r="S13" s="5"/>
    </row>
    <row r="14" spans="1:19" s="4" customFormat="1" ht="21" customHeight="1">
      <c r="A14" s="25"/>
      <c r="B14" s="35"/>
      <c r="C14" s="35"/>
      <c r="D14" s="35"/>
      <c r="E14" s="25"/>
      <c r="F14" s="749"/>
      <c r="G14" s="749"/>
      <c r="H14" s="750"/>
      <c r="I14" s="749"/>
      <c r="J14" s="709"/>
      <c r="K14" s="25"/>
      <c r="L14" s="709"/>
      <c r="M14" s="638"/>
      <c r="N14" s="638"/>
      <c r="O14" s="17"/>
      <c r="P14" s="5"/>
      <c r="Q14" s="5"/>
      <c r="R14" s="5"/>
      <c r="S14" s="5"/>
    </row>
    <row r="15" spans="1:19" s="4" customFormat="1" ht="21" customHeight="1">
      <c r="A15" s="25"/>
      <c r="B15" s="35"/>
      <c r="C15" s="35"/>
      <c r="D15" s="35"/>
      <c r="E15" s="25"/>
      <c r="F15" s="749"/>
      <c r="G15" s="749"/>
      <c r="H15" s="750"/>
      <c r="I15" s="749"/>
      <c r="J15" s="709"/>
      <c r="K15" s="25"/>
      <c r="L15" s="709"/>
      <c r="M15" s="638"/>
      <c r="N15" s="638"/>
      <c r="O15" s="17"/>
      <c r="P15" s="5"/>
      <c r="Q15" s="5"/>
      <c r="R15" s="5"/>
      <c r="S15" s="5"/>
    </row>
    <row r="16" spans="1:19" s="4" customFormat="1" ht="21" customHeight="1">
      <c r="A16" s="25"/>
      <c r="B16" s="35"/>
      <c r="C16" s="35"/>
      <c r="D16" s="35"/>
      <c r="E16" s="25"/>
      <c r="F16" s="749"/>
      <c r="G16" s="749"/>
      <c r="H16" s="750"/>
      <c r="I16" s="749"/>
      <c r="J16" s="709"/>
      <c r="K16" s="25"/>
      <c r="L16" s="709"/>
      <c r="M16" s="638"/>
      <c r="N16" s="638"/>
      <c r="O16" s="17"/>
      <c r="P16" s="5"/>
      <c r="Q16" s="5"/>
      <c r="R16" s="5"/>
      <c r="S16" s="5"/>
    </row>
    <row r="17" spans="1:19" s="4" customFormat="1" ht="21" customHeight="1">
      <c r="A17" s="25"/>
      <c r="B17" s="35"/>
      <c r="C17" s="35"/>
      <c r="D17" s="35"/>
      <c r="E17" s="25"/>
      <c r="F17" s="749"/>
      <c r="G17" s="749"/>
      <c r="H17" s="750"/>
      <c r="I17" s="749"/>
      <c r="J17" s="709"/>
      <c r="K17" s="25"/>
      <c r="L17" s="709"/>
      <c r="M17" s="638"/>
      <c r="N17" s="638"/>
      <c r="O17" s="17"/>
      <c r="P17" s="31"/>
      <c r="Q17" s="31"/>
      <c r="R17" s="31"/>
      <c r="S17" s="31"/>
    </row>
    <row r="18" spans="1:19" s="4" customFormat="1" ht="21" customHeight="1">
      <c r="A18" s="25"/>
      <c r="B18" s="35"/>
      <c r="C18" s="35"/>
      <c r="D18" s="35"/>
      <c r="E18" s="25"/>
      <c r="F18" s="749"/>
      <c r="G18" s="749"/>
      <c r="H18" s="750"/>
      <c r="I18" s="749"/>
      <c r="J18" s="709"/>
      <c r="K18" s="25"/>
      <c r="L18" s="709"/>
      <c r="M18" s="638"/>
      <c r="N18" s="638"/>
      <c r="O18" s="17"/>
      <c r="P18" s="31"/>
      <c r="Q18" s="31"/>
      <c r="R18" s="31"/>
      <c r="S18" s="31"/>
    </row>
    <row r="19" spans="1:19" ht="21" customHeight="1">
      <c r="A19" s="25"/>
      <c r="B19" s="1012" t="s">
        <v>452</v>
      </c>
      <c r="C19" s="1013"/>
      <c r="D19" s="751"/>
      <c r="E19" s="751"/>
      <c r="F19" s="247"/>
      <c r="G19" s="752"/>
      <c r="H19" s="753">
        <f>SUM(H5:H18)</f>
        <v>0</v>
      </c>
      <c r="I19" s="753"/>
      <c r="J19" s="753"/>
      <c r="K19" s="753"/>
      <c r="L19" s="753">
        <f>SUM(L5:L18)</f>
        <v>0</v>
      </c>
      <c r="M19" s="640">
        <f>IF(H19=0,0,ROUND((L19-H19)/H19*100,2))</f>
        <v>0</v>
      </c>
      <c r="N19" s="640"/>
      <c r="O19" s="596"/>
    </row>
    <row r="20" spans="1:19" ht="21" customHeight="1">
      <c r="A20" s="47"/>
      <c r="B20" s="976" t="s">
        <v>338</v>
      </c>
      <c r="C20" s="978"/>
      <c r="D20" s="27"/>
      <c r="E20" s="47"/>
      <c r="F20" s="47"/>
      <c r="G20" s="47"/>
      <c r="H20" s="637"/>
      <c r="I20" s="754"/>
      <c r="J20" s="754"/>
      <c r="K20" s="754"/>
      <c r="L20" s="637"/>
      <c r="M20" s="640">
        <f>IF(H20=0,0,ROUND((L20-H20)/H20*100,2))</f>
        <v>0</v>
      </c>
      <c r="N20" s="640"/>
      <c r="O20" s="733"/>
    </row>
    <row r="21" spans="1:19" ht="21" customHeight="1">
      <c r="A21" s="47"/>
      <c r="B21" s="999" t="s">
        <v>453</v>
      </c>
      <c r="C21" s="978"/>
      <c r="D21" s="17"/>
      <c r="E21" s="47"/>
      <c r="F21" s="47"/>
      <c r="G21" s="47"/>
      <c r="H21" s="637">
        <f>H19-H20</f>
        <v>0</v>
      </c>
      <c r="I21" s="637"/>
      <c r="J21" s="637"/>
      <c r="K21" s="637"/>
      <c r="L21" s="637">
        <f>L19-L20</f>
        <v>0</v>
      </c>
      <c r="M21" s="640">
        <f>IF(H21=0,0,ROUND((L21-H21)/H21*100,2))</f>
        <v>0</v>
      </c>
      <c r="N21" s="640"/>
      <c r="O21" s="733"/>
    </row>
    <row r="22" spans="1:19" s="31" customFormat="1" ht="16.149999999999999" customHeight="1">
      <c r="A22" s="29" t="str">
        <f>填表必读!A9&amp;填表必读!B9</f>
        <v>产权持有人填表人：刘竹</v>
      </c>
      <c r="F22" s="29" t="str">
        <f>填表必读!A13&amp;填表必读!B13</f>
        <v>评估人员：</v>
      </c>
      <c r="I22" s="992" t="str">
        <f>现金!G21</f>
        <v>北京卓信大华资产评估有限公司</v>
      </c>
      <c r="J22" s="992"/>
      <c r="K22" s="992"/>
      <c r="L22" s="992"/>
      <c r="M22" s="992"/>
    </row>
    <row r="23" spans="1:19" s="31" customFormat="1" ht="12.75">
      <c r="A23" s="29" t="str">
        <f>填表必读!A11&amp;填表必读!B11</f>
        <v>填表日期：2023年5月5日</v>
      </c>
    </row>
    <row r="24" spans="1:19" s="31" customFormat="1" ht="12.75"/>
    <row r="25" spans="1:19">
      <c r="H25" s="429"/>
    </row>
  </sheetData>
  <mergeCells count="6">
    <mergeCell ref="I22:M22"/>
    <mergeCell ref="A1:L1"/>
    <mergeCell ref="P3:S3"/>
    <mergeCell ref="B19:C19"/>
    <mergeCell ref="B20:C20"/>
    <mergeCell ref="B21:C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T24"/>
  <sheetViews>
    <sheetView workbookViewId="0">
      <selection activeCell="E23" sqref="E23"/>
    </sheetView>
  </sheetViews>
  <sheetFormatPr defaultColWidth="9" defaultRowHeight="15.75"/>
  <cols>
    <col min="1" max="1" width="6.625" style="2" customWidth="1"/>
    <col min="2" max="2" width="8.75" style="2" customWidth="1"/>
    <col min="3" max="3" width="9.125" style="2" customWidth="1"/>
    <col min="4" max="4" width="14.75" style="2" customWidth="1"/>
    <col min="5" max="5" width="9.125" style="2" customWidth="1"/>
    <col min="6" max="10" width="8.25" style="2" customWidth="1"/>
    <col min="11" max="11" width="7.75" style="2" customWidth="1"/>
    <col min="12" max="12" width="9.25" style="2" customWidth="1"/>
    <col min="13" max="13" width="8.75" style="2" customWidth="1"/>
    <col min="14" max="14" width="11" style="2" customWidth="1"/>
    <col min="15" max="15" width="12" style="2" customWidth="1"/>
    <col min="16" max="16" width="12.25" style="2" customWidth="1"/>
    <col min="17" max="17" width="9.5" style="31" customWidth="1"/>
    <col min="18" max="18" width="12.25" style="31" customWidth="1"/>
    <col min="19" max="20" width="9" style="31"/>
    <col min="21" max="16384" width="9" style="2"/>
  </cols>
  <sheetData>
    <row r="1" spans="1:20" ht="30" customHeight="1">
      <c r="A1" s="965" t="s">
        <v>454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74" t="s">
        <v>455</v>
      </c>
    </row>
    <row r="2" spans="1:20" ht="15" customHeight="1">
      <c r="N2" s="74"/>
    </row>
    <row r="3" spans="1:20" s="3" customFormat="1" ht="21" customHeight="1">
      <c r="A3" s="3" t="str">
        <f>在用周转材料!A3</f>
        <v>产权持有人名称：毕节赛德水泥有限公司</v>
      </c>
      <c r="F3" s="125"/>
      <c r="I3" s="32" t="str">
        <f>万元汇总表!C3</f>
        <v xml:space="preserve">          评估基准日：2022年12月31日</v>
      </c>
      <c r="J3" s="122"/>
      <c r="K3" s="122"/>
      <c r="N3" s="15" t="s">
        <v>184</v>
      </c>
      <c r="O3" s="122"/>
      <c r="P3" s="122"/>
      <c r="Q3" s="999" t="s">
        <v>258</v>
      </c>
      <c r="R3" s="1000"/>
      <c r="S3" s="1000"/>
      <c r="T3" s="1001"/>
    </row>
    <row r="4" spans="1:20" s="4" customFormat="1" ht="21" customHeight="1">
      <c r="A4" s="17" t="s">
        <v>88</v>
      </c>
      <c r="B4" s="17" t="s">
        <v>354</v>
      </c>
      <c r="C4" s="17" t="s">
        <v>343</v>
      </c>
      <c r="D4" s="17" t="s">
        <v>456</v>
      </c>
      <c r="E4" s="17" t="s">
        <v>366</v>
      </c>
      <c r="F4" s="17" t="s">
        <v>344</v>
      </c>
      <c r="G4" s="18" t="s">
        <v>367</v>
      </c>
      <c r="H4" s="18" t="s">
        <v>368</v>
      </c>
      <c r="I4" s="18" t="s">
        <v>189</v>
      </c>
      <c r="J4" s="17" t="s">
        <v>347</v>
      </c>
      <c r="K4" s="17" t="s">
        <v>348</v>
      </c>
      <c r="L4" s="17" t="s">
        <v>25</v>
      </c>
      <c r="M4" s="17" t="s">
        <v>27</v>
      </c>
      <c r="N4" s="17" t="s">
        <v>160</v>
      </c>
      <c r="O4" s="17" t="s">
        <v>369</v>
      </c>
      <c r="P4" s="17" t="s">
        <v>357</v>
      </c>
      <c r="Q4" s="72" t="s">
        <v>358</v>
      </c>
      <c r="R4" s="17" t="s">
        <v>267</v>
      </c>
      <c r="S4" s="17" t="s">
        <v>268</v>
      </c>
      <c r="T4" s="17" t="s">
        <v>269</v>
      </c>
    </row>
    <row r="5" spans="1:20" s="5" customFormat="1" ht="21" customHeight="1">
      <c r="A5" s="19">
        <f>ROW()-4</f>
        <v>1</v>
      </c>
      <c r="B5" s="20"/>
      <c r="C5" s="20"/>
      <c r="D5" s="20"/>
      <c r="E5" s="20"/>
      <c r="F5" s="25"/>
      <c r="G5" s="20"/>
      <c r="H5" s="22"/>
      <c r="I5" s="22"/>
      <c r="J5" s="20"/>
      <c r="K5" s="22"/>
      <c r="L5" s="22"/>
      <c r="M5" s="302">
        <f>IF(I5=0,0,ROUND((L5-I5)/I5*100,2))</f>
        <v>0</v>
      </c>
      <c r="N5" s="20"/>
      <c r="O5" s="20"/>
      <c r="P5" s="20"/>
    </row>
    <row r="6" spans="1:20" s="5" customFormat="1" ht="21" customHeight="1">
      <c r="A6" s="25"/>
      <c r="B6" s="20"/>
      <c r="C6" s="20"/>
      <c r="D6" s="20"/>
      <c r="E6" s="20"/>
      <c r="F6" s="25"/>
      <c r="G6" s="20"/>
      <c r="H6" s="22"/>
      <c r="I6" s="22"/>
      <c r="J6" s="20"/>
      <c r="K6" s="22"/>
      <c r="L6" s="22"/>
      <c r="M6" s="20"/>
      <c r="N6" s="20"/>
      <c r="O6" s="20"/>
      <c r="P6" s="20"/>
    </row>
    <row r="7" spans="1:20" s="5" customFormat="1" ht="21" customHeight="1">
      <c r="A7" s="25"/>
      <c r="B7" s="20"/>
      <c r="C7" s="20"/>
      <c r="D7" s="20"/>
      <c r="E7" s="20"/>
      <c r="F7" s="25"/>
      <c r="G7" s="20"/>
      <c r="H7" s="22"/>
      <c r="I7" s="22"/>
      <c r="J7" s="20"/>
      <c r="K7" s="22"/>
      <c r="L7" s="22"/>
      <c r="M7" s="20"/>
      <c r="N7" s="20"/>
      <c r="O7" s="20"/>
      <c r="P7" s="20"/>
    </row>
    <row r="8" spans="1:20" s="5" customFormat="1" ht="21" customHeight="1">
      <c r="A8" s="25"/>
      <c r="B8" s="20"/>
      <c r="C8" s="20"/>
      <c r="D8" s="20"/>
      <c r="E8" s="20"/>
      <c r="F8" s="25"/>
      <c r="G8" s="20"/>
      <c r="H8" s="22"/>
      <c r="I8" s="22"/>
      <c r="J8" s="20"/>
      <c r="K8" s="22"/>
      <c r="L8" s="22"/>
      <c r="M8" s="20"/>
      <c r="N8" s="20"/>
      <c r="O8" s="20"/>
      <c r="P8" s="20"/>
    </row>
    <row r="9" spans="1:20" s="5" customFormat="1" ht="21" customHeight="1">
      <c r="A9" s="25"/>
      <c r="B9" s="20"/>
      <c r="C9" s="20"/>
      <c r="D9" s="20"/>
      <c r="E9" s="20"/>
      <c r="F9" s="25"/>
      <c r="G9" s="20"/>
      <c r="H9" s="22"/>
      <c r="I9" s="22"/>
      <c r="J9" s="20"/>
      <c r="K9" s="22"/>
      <c r="L9" s="22"/>
      <c r="M9" s="20"/>
      <c r="N9" s="20"/>
      <c r="O9" s="20"/>
      <c r="P9" s="20"/>
    </row>
    <row r="10" spans="1:20" s="5" customFormat="1" ht="21" customHeight="1">
      <c r="A10" s="25"/>
      <c r="B10" s="20"/>
      <c r="C10" s="20"/>
      <c r="D10" s="20"/>
      <c r="E10" s="20"/>
      <c r="F10" s="25"/>
      <c r="G10" s="20"/>
      <c r="H10" s="22"/>
      <c r="I10" s="22"/>
      <c r="J10" s="20"/>
      <c r="K10" s="22"/>
      <c r="L10" s="22"/>
      <c r="M10" s="20"/>
      <c r="N10" s="20"/>
      <c r="O10" s="20"/>
      <c r="P10" s="20"/>
    </row>
    <row r="11" spans="1:20" s="5" customFormat="1" ht="21" customHeight="1">
      <c r="A11" s="25"/>
      <c r="B11" s="20"/>
      <c r="C11" s="20"/>
      <c r="D11" s="20"/>
      <c r="E11" s="20"/>
      <c r="F11" s="25"/>
      <c r="G11" s="20"/>
      <c r="H11" s="22"/>
      <c r="I11" s="22"/>
      <c r="J11" s="20"/>
      <c r="K11" s="22"/>
      <c r="L11" s="22"/>
      <c r="M11" s="20"/>
      <c r="N11" s="20"/>
      <c r="O11" s="20"/>
      <c r="P11" s="20"/>
    </row>
    <row r="12" spans="1:20" s="5" customFormat="1" ht="21" customHeight="1">
      <c r="A12" s="25"/>
      <c r="B12" s="20"/>
      <c r="C12" s="20"/>
      <c r="D12" s="20"/>
      <c r="E12" s="20"/>
      <c r="F12" s="25"/>
      <c r="G12" s="20"/>
      <c r="H12" s="22"/>
      <c r="I12" s="22"/>
      <c r="J12" s="20"/>
      <c r="K12" s="22"/>
      <c r="L12" s="22"/>
      <c r="M12" s="20"/>
      <c r="N12" s="20"/>
      <c r="O12" s="20"/>
      <c r="P12" s="20"/>
    </row>
    <row r="13" spans="1:20" s="5" customFormat="1" ht="21" customHeight="1">
      <c r="A13" s="25"/>
      <c r="B13" s="20"/>
      <c r="C13" s="20"/>
      <c r="D13" s="20"/>
      <c r="E13" s="20"/>
      <c r="F13" s="25"/>
      <c r="G13" s="20"/>
      <c r="H13" s="22"/>
      <c r="I13" s="22"/>
      <c r="J13" s="20"/>
      <c r="K13" s="22"/>
      <c r="L13" s="22"/>
      <c r="M13" s="20"/>
      <c r="N13" s="20"/>
      <c r="O13" s="20"/>
      <c r="P13" s="20"/>
    </row>
    <row r="14" spans="1:20" s="5" customFormat="1" ht="21" customHeight="1">
      <c r="A14" s="25"/>
      <c r="B14" s="20"/>
      <c r="C14" s="20"/>
      <c r="D14" s="20"/>
      <c r="E14" s="20"/>
      <c r="F14" s="25"/>
      <c r="G14" s="20"/>
      <c r="H14" s="22"/>
      <c r="I14" s="22"/>
      <c r="J14" s="20"/>
      <c r="K14" s="22"/>
      <c r="L14" s="22"/>
      <c r="M14" s="20"/>
      <c r="N14" s="20"/>
      <c r="O14" s="20"/>
      <c r="P14" s="20"/>
    </row>
    <row r="15" spans="1:20" s="5" customFormat="1" ht="21" customHeight="1">
      <c r="A15" s="25"/>
      <c r="B15" s="20"/>
      <c r="C15" s="20"/>
      <c r="D15" s="20"/>
      <c r="E15" s="20"/>
      <c r="F15" s="25"/>
      <c r="G15" s="20"/>
      <c r="H15" s="22"/>
      <c r="I15" s="22"/>
      <c r="J15" s="20"/>
      <c r="K15" s="22"/>
      <c r="L15" s="22"/>
      <c r="M15" s="20"/>
      <c r="N15" s="20"/>
      <c r="O15" s="20"/>
      <c r="P15" s="20"/>
    </row>
    <row r="16" spans="1:20" s="5" customFormat="1" ht="21" customHeight="1">
      <c r="A16" s="25"/>
      <c r="B16" s="20"/>
      <c r="C16" s="20"/>
      <c r="D16" s="20"/>
      <c r="E16" s="20"/>
      <c r="F16" s="25"/>
      <c r="G16" s="20"/>
      <c r="H16" s="22"/>
      <c r="I16" s="22"/>
      <c r="J16" s="20"/>
      <c r="K16" s="22"/>
      <c r="L16" s="22"/>
      <c r="M16" s="20"/>
      <c r="N16" s="20"/>
      <c r="O16" s="20"/>
      <c r="P16" s="20"/>
    </row>
    <row r="17" spans="1:20" s="5" customFormat="1" ht="21" customHeight="1">
      <c r="A17" s="25"/>
      <c r="B17" s="20"/>
      <c r="C17" s="20"/>
      <c r="D17" s="20"/>
      <c r="E17" s="20"/>
      <c r="F17" s="25"/>
      <c r="G17" s="20"/>
      <c r="H17" s="22"/>
      <c r="I17" s="22"/>
      <c r="J17" s="20"/>
      <c r="K17" s="22"/>
      <c r="L17" s="22"/>
      <c r="M17" s="20"/>
      <c r="N17" s="20"/>
      <c r="O17" s="20"/>
      <c r="P17" s="20"/>
    </row>
    <row r="18" spans="1:20" s="5" customFormat="1" ht="21" customHeight="1">
      <c r="A18" s="25"/>
      <c r="B18" s="20"/>
      <c r="C18" s="20"/>
      <c r="D18" s="20"/>
      <c r="E18" s="20"/>
      <c r="F18" s="25"/>
      <c r="G18" s="20"/>
      <c r="H18" s="22"/>
      <c r="I18" s="22"/>
      <c r="J18" s="20"/>
      <c r="K18" s="22"/>
      <c r="L18" s="22"/>
      <c r="M18" s="20"/>
      <c r="N18" s="20"/>
      <c r="O18" s="20"/>
      <c r="P18" s="20"/>
      <c r="Q18" s="31"/>
      <c r="R18" s="31"/>
      <c r="S18" s="31"/>
      <c r="T18" s="31"/>
    </row>
    <row r="19" spans="1:20" s="6" customFormat="1" ht="21" customHeight="1">
      <c r="A19" s="17"/>
      <c r="B19" s="976" t="s">
        <v>457</v>
      </c>
      <c r="C19" s="977"/>
      <c r="D19" s="978"/>
      <c r="E19" s="72"/>
      <c r="F19" s="17"/>
      <c r="G19" s="27"/>
      <c r="H19" s="73"/>
      <c r="I19" s="28">
        <f>SUM(I5:I18)</f>
        <v>0</v>
      </c>
      <c r="J19" s="28"/>
      <c r="K19" s="28"/>
      <c r="L19" s="28">
        <f>SUM(L5:L18)</f>
        <v>0</v>
      </c>
      <c r="M19" s="75">
        <f>IF(I19=0,0,ROUND((L19-I19)/I19*100,2))</f>
        <v>0</v>
      </c>
      <c r="N19" s="27"/>
      <c r="O19" s="27"/>
      <c r="P19" s="27"/>
      <c r="Q19" s="31"/>
      <c r="R19" s="31"/>
      <c r="S19" s="31"/>
      <c r="T19" s="31"/>
    </row>
    <row r="20" spans="1:20" ht="21" customHeight="1">
      <c r="A20" s="733"/>
      <c r="B20" s="976" t="s">
        <v>338</v>
      </c>
      <c r="C20" s="977"/>
      <c r="D20" s="978"/>
      <c r="E20" s="72"/>
      <c r="F20" s="733"/>
      <c r="G20" s="733"/>
      <c r="H20" s="733"/>
      <c r="I20" s="733"/>
      <c r="J20" s="733"/>
      <c r="K20" s="733"/>
      <c r="L20" s="733"/>
      <c r="M20" s="75"/>
      <c r="N20" s="733"/>
      <c r="O20" s="733"/>
      <c r="P20" s="733"/>
    </row>
    <row r="21" spans="1:20" ht="21" customHeight="1">
      <c r="A21" s="733"/>
      <c r="B21" s="976" t="s">
        <v>458</v>
      </c>
      <c r="C21" s="977"/>
      <c r="D21" s="978"/>
      <c r="E21" s="72"/>
      <c r="F21" s="733"/>
      <c r="G21" s="733"/>
      <c r="H21" s="733"/>
      <c r="I21" s="28">
        <f>I19-I20</f>
        <v>0</v>
      </c>
      <c r="J21" s="28"/>
      <c r="K21" s="28"/>
      <c r="L21" s="28">
        <f>L19-L20</f>
        <v>0</v>
      </c>
      <c r="M21" s="75">
        <f>IF(I21=0,0,ROUND((L21-I21)/I21*100,2))</f>
        <v>0</v>
      </c>
      <c r="N21" s="733"/>
      <c r="O21" s="733"/>
      <c r="P21" s="733"/>
    </row>
    <row r="22" spans="1:20" s="31" customFormat="1" ht="12.75">
      <c r="A22" s="29" t="str">
        <f>填表必读!A9&amp;填表必读!B9</f>
        <v>产权持有人填表人：刘竹</v>
      </c>
      <c r="G22" s="29" t="str">
        <f>填表必读!A13&amp;填表必读!B13</f>
        <v>评估人员：</v>
      </c>
      <c r="L22" s="967" t="str">
        <f>现金!G21</f>
        <v>北京卓信大华资产评估有限公司</v>
      </c>
      <c r="M22" s="967"/>
      <c r="N22" s="967"/>
    </row>
    <row r="23" spans="1:20" s="31" customFormat="1" ht="12.75">
      <c r="A23" s="29" t="str">
        <f>填表必读!A11&amp;填表必读!B11</f>
        <v>填表日期：2023年5月5日</v>
      </c>
    </row>
    <row r="24" spans="1:20" s="31" customFormat="1" ht="12.75"/>
  </sheetData>
  <mergeCells count="6">
    <mergeCell ref="L22:N22"/>
    <mergeCell ref="A1:M1"/>
    <mergeCell ref="Q3:T3"/>
    <mergeCell ref="B19:D19"/>
    <mergeCell ref="B20:D20"/>
    <mergeCell ref="B21:D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T27"/>
  <sheetViews>
    <sheetView workbookViewId="0">
      <selection activeCell="E23" sqref="E23"/>
    </sheetView>
  </sheetViews>
  <sheetFormatPr defaultColWidth="9" defaultRowHeight="15.75"/>
  <cols>
    <col min="1" max="1" width="4.25" style="2" customWidth="1"/>
    <col min="2" max="2" width="26.375" style="2" customWidth="1"/>
    <col min="3" max="3" width="8.25" style="2" customWidth="1"/>
    <col min="4" max="4" width="15.5" style="2" customWidth="1"/>
    <col min="5" max="5" width="8.75" style="2" customWidth="1"/>
    <col min="6" max="6" width="7.875" style="2" customWidth="1"/>
    <col min="7" max="7" width="8.25" style="2" customWidth="1"/>
    <col min="8" max="8" width="7.75" style="2" customWidth="1"/>
    <col min="9" max="9" width="9.5" style="2" customWidth="1"/>
    <col min="10" max="10" width="8.75" style="2" customWidth="1"/>
    <col min="11" max="11" width="8.25" style="2" customWidth="1"/>
    <col min="12" max="12" width="9.75" style="2" customWidth="1"/>
    <col min="13" max="13" width="8.75" style="2" customWidth="1"/>
    <col min="14" max="14" width="10.75" style="2" customWidth="1"/>
    <col min="15" max="15" width="12" style="2" customWidth="1"/>
    <col min="16" max="16" width="12.25" style="2" customWidth="1"/>
    <col min="17" max="17" width="9.5" style="31" customWidth="1"/>
    <col min="18" max="18" width="12.25" style="31" customWidth="1"/>
    <col min="19" max="20" width="9" style="31"/>
    <col min="21" max="16384" width="9" style="2"/>
  </cols>
  <sheetData>
    <row r="1" spans="1:20" ht="30" customHeight="1">
      <c r="A1" s="965" t="s">
        <v>459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74" t="s">
        <v>460</v>
      </c>
    </row>
    <row r="2" spans="1:20" ht="15" customHeight="1">
      <c r="N2" s="74"/>
    </row>
    <row r="3" spans="1:20" s="3" customFormat="1" ht="21" customHeight="1">
      <c r="A3" s="3" t="str">
        <f>在用周转材料!A3</f>
        <v>产权持有人名称：毕节赛德水泥有限公司</v>
      </c>
      <c r="F3" s="125"/>
      <c r="G3" s="14" t="str">
        <f>"      "&amp;万元汇总表!C3</f>
        <v xml:space="preserve">                评估基准日：2022年12月31日</v>
      </c>
      <c r="J3" s="122"/>
      <c r="K3" s="122"/>
      <c r="N3" s="15" t="s">
        <v>184</v>
      </c>
      <c r="O3" s="122"/>
      <c r="P3" s="122"/>
      <c r="Q3" s="999" t="s">
        <v>258</v>
      </c>
      <c r="R3" s="1000"/>
      <c r="S3" s="1000"/>
      <c r="T3" s="1001"/>
    </row>
    <row r="4" spans="1:20" s="4" customFormat="1" ht="21" customHeight="1">
      <c r="A4" s="17" t="s">
        <v>88</v>
      </c>
      <c r="B4" s="17" t="s">
        <v>354</v>
      </c>
      <c r="C4" s="17" t="s">
        <v>343</v>
      </c>
      <c r="D4" s="17" t="s">
        <v>461</v>
      </c>
      <c r="E4" s="17" t="s">
        <v>366</v>
      </c>
      <c r="F4" s="17" t="s">
        <v>344</v>
      </c>
      <c r="G4" s="18" t="s">
        <v>367</v>
      </c>
      <c r="H4" s="18" t="s">
        <v>368</v>
      </c>
      <c r="I4" s="18" t="s">
        <v>189</v>
      </c>
      <c r="J4" s="17" t="s">
        <v>347</v>
      </c>
      <c r="K4" s="17" t="s">
        <v>348</v>
      </c>
      <c r="L4" s="17" t="s">
        <v>25</v>
      </c>
      <c r="M4" s="17" t="s">
        <v>27</v>
      </c>
      <c r="N4" s="17" t="s">
        <v>160</v>
      </c>
      <c r="O4" s="17" t="s">
        <v>462</v>
      </c>
      <c r="P4" s="17" t="s">
        <v>357</v>
      </c>
      <c r="Q4" s="72" t="s">
        <v>358</v>
      </c>
      <c r="R4" s="17" t="s">
        <v>267</v>
      </c>
      <c r="S4" s="17" t="s">
        <v>268</v>
      </c>
      <c r="T4" s="17" t="s">
        <v>269</v>
      </c>
    </row>
    <row r="5" spans="1:20" s="5" customFormat="1" ht="21" customHeight="1">
      <c r="A5" s="19">
        <f>ROW()-4</f>
        <v>1</v>
      </c>
      <c r="B5" s="20"/>
      <c r="C5" s="20"/>
      <c r="D5" s="20"/>
      <c r="E5" s="20"/>
      <c r="F5" s="20"/>
      <c r="G5" s="20"/>
      <c r="H5" s="22"/>
      <c r="I5" s="22"/>
      <c r="J5" s="20"/>
      <c r="K5" s="22"/>
      <c r="L5" s="22"/>
      <c r="M5" s="302">
        <f>IF(I5=0,0,ROUND((L5-I5)/I5*100,2))</f>
        <v>0</v>
      </c>
      <c r="N5" s="20"/>
      <c r="O5" s="20"/>
      <c r="P5" s="20"/>
    </row>
    <row r="6" spans="1:20" s="5" customFormat="1" ht="21" customHeight="1">
      <c r="A6" s="25"/>
      <c r="B6" s="20"/>
      <c r="C6" s="20"/>
      <c r="D6" s="20"/>
      <c r="E6" s="20"/>
      <c r="F6" s="20"/>
      <c r="G6" s="20"/>
      <c r="H6" s="22"/>
      <c r="I6" s="22"/>
      <c r="J6" s="20"/>
      <c r="K6" s="22"/>
      <c r="L6" s="22"/>
      <c r="M6" s="302"/>
      <c r="N6" s="20"/>
      <c r="O6" s="20"/>
      <c r="P6" s="20"/>
    </row>
    <row r="7" spans="1:20" s="5" customFormat="1" ht="21" customHeight="1">
      <c r="A7" s="25"/>
      <c r="B7" s="20"/>
      <c r="C7" s="20"/>
      <c r="D7" s="20"/>
      <c r="E7" s="20"/>
      <c r="F7" s="20"/>
      <c r="G7" s="20"/>
      <c r="H7" s="22"/>
      <c r="I7" s="22"/>
      <c r="J7" s="20"/>
      <c r="K7" s="22"/>
      <c r="L7" s="22"/>
      <c r="M7" s="302"/>
      <c r="N7" s="20"/>
      <c r="O7" s="20"/>
      <c r="P7" s="20"/>
    </row>
    <row r="8" spans="1:20" s="5" customFormat="1" ht="21" customHeight="1">
      <c r="A8" s="25"/>
      <c r="B8" s="20"/>
      <c r="C8" s="20"/>
      <c r="D8" s="20"/>
      <c r="E8" s="20"/>
      <c r="F8" s="20"/>
      <c r="G8" s="20"/>
      <c r="H8" s="22"/>
      <c r="I8" s="22"/>
      <c r="J8" s="20"/>
      <c r="K8" s="22"/>
      <c r="L8" s="22"/>
      <c r="M8" s="302"/>
      <c r="N8" s="20"/>
      <c r="O8" s="20"/>
      <c r="P8" s="20"/>
    </row>
    <row r="9" spans="1:20" s="5" customFormat="1" ht="21" customHeight="1">
      <c r="A9" s="25"/>
      <c r="B9" s="20"/>
      <c r="C9" s="20"/>
      <c r="D9" s="20"/>
      <c r="E9" s="20"/>
      <c r="F9" s="20"/>
      <c r="G9" s="20"/>
      <c r="H9" s="22"/>
      <c r="I9" s="22"/>
      <c r="J9" s="20"/>
      <c r="K9" s="22"/>
      <c r="L9" s="22"/>
      <c r="M9" s="302"/>
      <c r="N9" s="20"/>
      <c r="O9" s="20"/>
      <c r="P9" s="20"/>
    </row>
    <row r="10" spans="1:20" s="5" customFormat="1" ht="21" customHeight="1">
      <c r="A10" s="25"/>
      <c r="B10" s="20"/>
      <c r="C10" s="20"/>
      <c r="D10" s="20"/>
      <c r="E10" s="20"/>
      <c r="F10" s="20"/>
      <c r="G10" s="20"/>
      <c r="H10" s="22"/>
      <c r="I10" s="22"/>
      <c r="J10" s="20"/>
      <c r="K10" s="22"/>
      <c r="L10" s="22"/>
      <c r="M10" s="88"/>
      <c r="N10" s="20"/>
      <c r="O10" s="20"/>
      <c r="P10" s="20"/>
    </row>
    <row r="11" spans="1:20" s="5" customFormat="1" ht="21" customHeight="1">
      <c r="A11" s="25"/>
      <c r="B11" s="20"/>
      <c r="C11" s="20"/>
      <c r="D11" s="20"/>
      <c r="E11" s="20"/>
      <c r="F11" s="20"/>
      <c r="G11" s="20"/>
      <c r="H11" s="22"/>
      <c r="I11" s="22"/>
      <c r="J11" s="20"/>
      <c r="K11" s="22"/>
      <c r="L11" s="22"/>
      <c r="M11" s="88"/>
      <c r="N11" s="20"/>
      <c r="O11" s="20"/>
      <c r="P11" s="20"/>
    </row>
    <row r="12" spans="1:20" s="5" customFormat="1" ht="21" customHeight="1">
      <c r="A12" s="25"/>
      <c r="B12" s="20"/>
      <c r="C12" s="20"/>
      <c r="D12" s="20"/>
      <c r="E12" s="20"/>
      <c r="F12" s="20"/>
      <c r="G12" s="20"/>
      <c r="H12" s="22"/>
      <c r="I12" s="22"/>
      <c r="J12" s="20"/>
      <c r="K12" s="22"/>
      <c r="L12" s="22"/>
      <c r="M12" s="88"/>
      <c r="N12" s="20"/>
      <c r="O12" s="20"/>
      <c r="P12" s="20"/>
    </row>
    <row r="13" spans="1:20" s="5" customFormat="1" ht="21" customHeight="1">
      <c r="A13" s="25"/>
      <c r="B13" s="20"/>
      <c r="C13" s="20"/>
      <c r="D13" s="20"/>
      <c r="E13" s="20"/>
      <c r="F13" s="20"/>
      <c r="G13" s="20"/>
      <c r="H13" s="22"/>
      <c r="I13" s="22"/>
      <c r="J13" s="20"/>
      <c r="K13" s="22"/>
      <c r="L13" s="22"/>
      <c r="M13" s="88"/>
      <c r="N13" s="20"/>
      <c r="O13" s="20"/>
      <c r="P13" s="20"/>
    </row>
    <row r="14" spans="1:20" s="5" customFormat="1" ht="21" customHeight="1">
      <c r="A14" s="25"/>
      <c r="B14" s="20"/>
      <c r="C14" s="20"/>
      <c r="D14" s="20"/>
      <c r="E14" s="20"/>
      <c r="F14" s="20"/>
      <c r="G14" s="20"/>
      <c r="H14" s="22"/>
      <c r="I14" s="22"/>
      <c r="J14" s="20"/>
      <c r="K14" s="22"/>
      <c r="L14" s="22"/>
      <c r="M14" s="88"/>
      <c r="N14" s="20"/>
      <c r="O14" s="20"/>
      <c r="P14" s="20"/>
    </row>
    <row r="15" spans="1:20" s="5" customFormat="1" ht="21" customHeight="1">
      <c r="A15" s="25"/>
      <c r="B15" s="20"/>
      <c r="C15" s="20"/>
      <c r="D15" s="20"/>
      <c r="E15" s="20"/>
      <c r="F15" s="20"/>
      <c r="G15" s="20"/>
      <c r="H15" s="22"/>
      <c r="I15" s="22"/>
      <c r="J15" s="20"/>
      <c r="K15" s="22"/>
      <c r="L15" s="22"/>
      <c r="M15" s="88"/>
      <c r="N15" s="20"/>
      <c r="O15" s="20"/>
      <c r="P15" s="20"/>
    </row>
    <row r="16" spans="1:20" s="5" customFormat="1" ht="21" customHeight="1">
      <c r="A16" s="25"/>
      <c r="B16" s="20"/>
      <c r="C16" s="20"/>
      <c r="D16" s="20"/>
      <c r="E16" s="20"/>
      <c r="F16" s="20"/>
      <c r="G16" s="20"/>
      <c r="H16" s="22"/>
      <c r="I16" s="22"/>
      <c r="J16" s="20"/>
      <c r="K16" s="22"/>
      <c r="L16" s="22"/>
      <c r="M16" s="88"/>
      <c r="N16" s="20"/>
      <c r="O16" s="20"/>
      <c r="P16" s="20"/>
    </row>
    <row r="17" spans="1:20" s="5" customFormat="1" ht="21" customHeight="1">
      <c r="A17" s="25"/>
      <c r="B17" s="20"/>
      <c r="C17" s="20"/>
      <c r="D17" s="20"/>
      <c r="E17" s="20"/>
      <c r="F17" s="20"/>
      <c r="G17" s="20"/>
      <c r="H17" s="22"/>
      <c r="I17" s="22"/>
      <c r="J17" s="20"/>
      <c r="K17" s="22"/>
      <c r="L17" s="22"/>
      <c r="M17" s="88"/>
      <c r="N17" s="20"/>
      <c r="O17" s="20"/>
      <c r="P17" s="20"/>
    </row>
    <row r="18" spans="1:20" s="5" customFormat="1" ht="21" customHeight="1">
      <c r="A18" s="25"/>
      <c r="B18" s="20"/>
      <c r="C18" s="20"/>
      <c r="D18" s="20"/>
      <c r="E18" s="20"/>
      <c r="F18" s="20"/>
      <c r="G18" s="20"/>
      <c r="H18" s="22"/>
      <c r="I18" s="22"/>
      <c r="J18" s="20"/>
      <c r="K18" s="22"/>
      <c r="L18" s="22"/>
      <c r="M18" s="88"/>
      <c r="N18" s="20"/>
      <c r="O18" s="20"/>
      <c r="P18" s="20"/>
    </row>
    <row r="19" spans="1:20" s="5" customFormat="1" ht="21" customHeight="1">
      <c r="A19" s="25"/>
      <c r="B19" s="20"/>
      <c r="C19" s="20"/>
      <c r="D19" s="20"/>
      <c r="E19" s="20"/>
      <c r="F19" s="20"/>
      <c r="G19" s="20"/>
      <c r="H19" s="22"/>
      <c r="I19" s="22"/>
      <c r="J19" s="20"/>
      <c r="K19" s="22"/>
      <c r="L19" s="22"/>
      <c r="M19" s="88"/>
      <c r="N19" s="20"/>
      <c r="O19" s="20"/>
      <c r="P19" s="20"/>
    </row>
    <row r="20" spans="1:20" s="5" customFormat="1" ht="21" customHeight="1">
      <c r="A20" s="25"/>
      <c r="B20" s="20"/>
      <c r="C20" s="20"/>
      <c r="D20" s="20"/>
      <c r="E20" s="20"/>
      <c r="F20" s="20"/>
      <c r="G20" s="20"/>
      <c r="H20" s="22"/>
      <c r="I20" s="22"/>
      <c r="J20" s="20"/>
      <c r="K20" s="22"/>
      <c r="L20" s="22"/>
      <c r="M20" s="88"/>
      <c r="N20" s="20"/>
      <c r="O20" s="20"/>
      <c r="P20" s="20"/>
      <c r="Q20" s="31"/>
      <c r="R20" s="31"/>
      <c r="S20" s="31"/>
      <c r="T20" s="31"/>
    </row>
    <row r="21" spans="1:20" s="5" customFormat="1" ht="21" customHeight="1">
      <c r="A21" s="25"/>
      <c r="B21" s="20"/>
      <c r="C21" s="20"/>
      <c r="D21" s="20"/>
      <c r="E21" s="20"/>
      <c r="F21" s="20"/>
      <c r="G21" s="20"/>
      <c r="H21" s="22"/>
      <c r="I21" s="22"/>
      <c r="J21" s="20"/>
      <c r="K21" s="22"/>
      <c r="L21" s="22"/>
      <c r="M21" s="88"/>
      <c r="N21" s="20"/>
      <c r="O21" s="20"/>
      <c r="P21" s="20"/>
      <c r="Q21" s="31"/>
      <c r="R21" s="31"/>
      <c r="S21" s="31"/>
      <c r="T21" s="31"/>
    </row>
    <row r="22" spans="1:20" s="6" customFormat="1" ht="21" customHeight="1">
      <c r="A22" s="17"/>
      <c r="B22" s="976" t="s">
        <v>463</v>
      </c>
      <c r="C22" s="977"/>
      <c r="D22" s="978"/>
      <c r="E22" s="72"/>
      <c r="F22" s="17"/>
      <c r="G22" s="27"/>
      <c r="H22" s="73"/>
      <c r="I22" s="28">
        <f>SUM(I5:I21)</f>
        <v>0</v>
      </c>
      <c r="J22" s="28"/>
      <c r="K22" s="28"/>
      <c r="L22" s="28">
        <f>SUM(L5:L21)</f>
        <v>0</v>
      </c>
      <c r="M22" s="313">
        <f>IF(I22=0,0,ROUND((L22-I22)/I22*100,2))</f>
        <v>0</v>
      </c>
      <c r="N22" s="27"/>
      <c r="O22" s="27"/>
      <c r="P22" s="27"/>
      <c r="Q22" s="31"/>
      <c r="R22" s="31"/>
      <c r="S22" s="31"/>
      <c r="T22" s="31"/>
    </row>
    <row r="23" spans="1:20" ht="21" customHeight="1">
      <c r="A23" s="733"/>
      <c r="B23" s="976" t="s">
        <v>338</v>
      </c>
      <c r="C23" s="977"/>
      <c r="D23" s="978"/>
      <c r="E23" s="72"/>
      <c r="F23" s="733"/>
      <c r="G23" s="733"/>
      <c r="H23" s="733"/>
      <c r="I23" s="733"/>
      <c r="J23" s="733"/>
      <c r="K23" s="733"/>
      <c r="L23" s="733"/>
      <c r="M23" s="313"/>
      <c r="N23" s="733"/>
      <c r="O23" s="733"/>
      <c r="P23" s="733"/>
    </row>
    <row r="24" spans="1:20" ht="21" customHeight="1">
      <c r="A24" s="733"/>
      <c r="B24" s="976" t="s">
        <v>464</v>
      </c>
      <c r="C24" s="977"/>
      <c r="D24" s="978"/>
      <c r="E24" s="72"/>
      <c r="F24" s="733"/>
      <c r="G24" s="733"/>
      <c r="H24" s="733"/>
      <c r="I24" s="28">
        <f>I22-I23</f>
        <v>0</v>
      </c>
      <c r="J24" s="28"/>
      <c r="K24" s="28"/>
      <c r="L24" s="28">
        <f>L22-L23</f>
        <v>0</v>
      </c>
      <c r="M24" s="313">
        <f>IF(I24=0,0,ROUND((L24-I24)/I24*100,2))</f>
        <v>0</v>
      </c>
      <c r="N24" s="733"/>
      <c r="O24" s="733"/>
      <c r="P24" s="733"/>
    </row>
    <row r="25" spans="1:20" s="31" customFormat="1" ht="12.75">
      <c r="A25" s="29" t="str">
        <f>填表必读!A9&amp;填表必读!B9</f>
        <v>产权持有人填表人：刘竹</v>
      </c>
      <c r="G25" s="29" t="str">
        <f>填表必读!A13&amp;填表必读!B13</f>
        <v>评估人员：</v>
      </c>
      <c r="L25" s="967" t="str">
        <f>现金!G21</f>
        <v>北京卓信大华资产评估有限公司</v>
      </c>
      <c r="M25" s="967"/>
      <c r="N25" s="967"/>
    </row>
    <row r="26" spans="1:20" s="31" customFormat="1" ht="12.75">
      <c r="A26" s="29" t="str">
        <f>填表必读!A11&amp;填表必读!B11</f>
        <v>填表日期：2023年5月5日</v>
      </c>
    </row>
    <row r="27" spans="1:20" s="31" customFormat="1" ht="12.75"/>
  </sheetData>
  <mergeCells count="6">
    <mergeCell ref="L25:N25"/>
    <mergeCell ref="A1:M1"/>
    <mergeCell ref="Q3:T3"/>
    <mergeCell ref="B22:D22"/>
    <mergeCell ref="B23:D23"/>
    <mergeCell ref="B24:D24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24"/>
  <sheetViews>
    <sheetView view="pageBreakPreview" zoomScaleNormal="100" zoomScaleSheetLayoutView="100" workbookViewId="0">
      <selection activeCell="A2" sqref="A2:H2"/>
    </sheetView>
  </sheetViews>
  <sheetFormatPr defaultColWidth="8.75" defaultRowHeight="15.75"/>
  <cols>
    <col min="1" max="1" width="8.75" style="9"/>
    <col min="2" max="2" width="25.75" style="9" customWidth="1"/>
    <col min="3" max="4" width="14.75" style="9" customWidth="1"/>
    <col min="5" max="6" width="15.25" style="9" customWidth="1"/>
    <col min="7" max="8" width="14" style="9" customWidth="1"/>
    <col min="9" max="16384" width="8.75" style="9"/>
  </cols>
  <sheetData>
    <row r="1" spans="1:8" ht="31.15" customHeight="1">
      <c r="A1" s="87"/>
      <c r="B1" s="1014" t="s">
        <v>465</v>
      </c>
      <c r="C1" s="1014"/>
      <c r="D1" s="1014"/>
      <c r="E1" s="1014"/>
      <c r="F1" s="1014"/>
      <c r="G1" s="1014"/>
      <c r="H1" s="74" t="s">
        <v>466</v>
      </c>
    </row>
    <row r="2" spans="1:8">
      <c r="A2" s="1015" t="s">
        <v>467</v>
      </c>
      <c r="B2" s="1015"/>
      <c r="C2" s="1015"/>
      <c r="D2" s="1015"/>
      <c r="E2" s="1015"/>
      <c r="F2" s="1016"/>
      <c r="G2" s="1016"/>
      <c r="H2" s="1016"/>
    </row>
    <row r="3" spans="1:8" customFormat="1" ht="15" customHeight="1">
      <c r="A3" s="3" t="str">
        <f>在用周转材料!A3</f>
        <v>产权持有人名称：毕节赛德水泥有限公司</v>
      </c>
      <c r="B3" s="185"/>
      <c r="C3" s="185"/>
      <c r="D3" s="14" t="str">
        <f>"      "&amp;万元汇总表!C3</f>
        <v xml:space="preserve">                评估基准日：2022年12月31日</v>
      </c>
      <c r="F3" s="185"/>
      <c r="G3" s="185"/>
      <c r="H3" s="128" t="s">
        <v>240</v>
      </c>
    </row>
    <row r="4" spans="1:8" ht="21" customHeight="1">
      <c r="A4" s="747" t="s">
        <v>199</v>
      </c>
      <c r="B4" s="747" t="s">
        <v>468</v>
      </c>
      <c r="C4" s="747" t="s">
        <v>469</v>
      </c>
      <c r="D4" s="747" t="s">
        <v>470</v>
      </c>
      <c r="E4" s="748" t="s">
        <v>189</v>
      </c>
      <c r="F4" s="747" t="s">
        <v>204</v>
      </c>
      <c r="G4" s="747" t="s">
        <v>471</v>
      </c>
      <c r="H4" s="747" t="s">
        <v>472</v>
      </c>
    </row>
    <row r="5" spans="1:8" ht="21" customHeight="1">
      <c r="A5" s="19">
        <f>ROW()-4</f>
        <v>1</v>
      </c>
      <c r="B5" s="139"/>
      <c r="C5" s="85"/>
      <c r="D5" s="81"/>
      <c r="E5" s="86"/>
      <c r="F5" s="186"/>
      <c r="G5" s="745">
        <f>IF(E5=0,0,ROUND((F5-E5)/E5*100,2))</f>
        <v>0</v>
      </c>
      <c r="H5" s="137"/>
    </row>
    <row r="6" spans="1:8" ht="21" customHeight="1">
      <c r="A6" s="138"/>
      <c r="B6" s="134"/>
      <c r="C6" s="135"/>
      <c r="D6" s="134"/>
      <c r="E6" s="86"/>
      <c r="F6" s="136"/>
      <c r="G6" s="86"/>
      <c r="H6" s="82"/>
    </row>
    <row r="7" spans="1:8" ht="21" customHeight="1">
      <c r="A7" s="138"/>
      <c r="B7" s="134"/>
      <c r="C7" s="135"/>
      <c r="D7" s="87"/>
      <c r="E7" s="86"/>
      <c r="F7" s="136"/>
      <c r="G7" s="86"/>
      <c r="H7" s="137"/>
    </row>
    <row r="8" spans="1:8" ht="21" customHeight="1">
      <c r="A8" s="138"/>
      <c r="B8" s="134"/>
      <c r="C8" s="135"/>
      <c r="D8" s="134"/>
      <c r="E8" s="86"/>
      <c r="F8" s="136"/>
      <c r="G8" s="86"/>
      <c r="H8" s="137"/>
    </row>
    <row r="9" spans="1:8" ht="21" customHeight="1">
      <c r="A9" s="138"/>
      <c r="B9" s="134"/>
      <c r="C9" s="135"/>
      <c r="D9" s="134"/>
      <c r="E9" s="86"/>
      <c r="F9" s="136"/>
      <c r="G9" s="86"/>
      <c r="H9" s="137"/>
    </row>
    <row r="10" spans="1:8" ht="21" customHeight="1">
      <c r="A10" s="138"/>
      <c r="B10" s="134"/>
      <c r="C10" s="135"/>
      <c r="D10" s="134"/>
      <c r="E10" s="86"/>
      <c r="F10" s="136"/>
      <c r="G10" s="86"/>
      <c r="H10" s="137"/>
    </row>
    <row r="11" spans="1:8" ht="21" customHeight="1">
      <c r="A11" s="138"/>
      <c r="B11" s="134"/>
      <c r="C11" s="85"/>
      <c r="D11" s="139"/>
      <c r="E11" s="86"/>
      <c r="F11" s="136"/>
      <c r="G11" s="86"/>
      <c r="H11" s="137"/>
    </row>
    <row r="12" spans="1:8" ht="21" customHeight="1">
      <c r="A12" s="138"/>
      <c r="B12" s="134"/>
      <c r="C12" s="85"/>
      <c r="D12" s="139"/>
      <c r="E12" s="86"/>
      <c r="F12" s="136"/>
      <c r="G12" s="86"/>
      <c r="H12" s="137"/>
    </row>
    <row r="13" spans="1:8" ht="21" customHeight="1">
      <c r="A13" s="138"/>
      <c r="B13" s="134"/>
      <c r="C13" s="85"/>
      <c r="D13" s="139"/>
      <c r="E13" s="86"/>
      <c r="F13" s="136"/>
      <c r="G13" s="86"/>
      <c r="H13" s="137"/>
    </row>
    <row r="14" spans="1:8" ht="21" customHeight="1">
      <c r="A14" s="138"/>
      <c r="B14" s="134"/>
      <c r="C14" s="85"/>
      <c r="D14" s="139"/>
      <c r="E14" s="86"/>
      <c r="F14" s="136"/>
      <c r="G14" s="86"/>
      <c r="H14" s="137"/>
    </row>
    <row r="15" spans="1:8" ht="21" customHeight="1">
      <c r="A15" s="82"/>
      <c r="B15" s="139"/>
      <c r="C15" s="85"/>
      <c r="D15" s="85"/>
      <c r="E15" s="86"/>
      <c r="F15" s="86"/>
      <c r="G15" s="86"/>
      <c r="H15" s="82"/>
    </row>
    <row r="16" spans="1:8" ht="21" customHeight="1">
      <c r="A16" s="82"/>
      <c r="B16" s="139"/>
      <c r="C16" s="85"/>
      <c r="D16" s="85"/>
      <c r="E16" s="86"/>
      <c r="F16" s="86"/>
      <c r="G16" s="86"/>
      <c r="H16" s="82"/>
    </row>
    <row r="17" spans="1:11" ht="21" customHeight="1">
      <c r="A17" s="82"/>
      <c r="B17" s="139"/>
      <c r="C17" s="85"/>
      <c r="D17" s="85"/>
      <c r="E17" s="86"/>
      <c r="F17" s="86"/>
      <c r="G17" s="86"/>
      <c r="H17" s="82"/>
    </row>
    <row r="18" spans="1:11" ht="21" customHeight="1">
      <c r="A18" s="82"/>
      <c r="B18" s="139"/>
      <c r="C18" s="85"/>
      <c r="D18" s="85"/>
      <c r="E18" s="86"/>
      <c r="F18" s="86"/>
      <c r="G18" s="86"/>
      <c r="H18" s="82"/>
    </row>
    <row r="19" spans="1:11" ht="21" customHeight="1">
      <c r="A19" s="82"/>
      <c r="B19" s="129" t="s">
        <v>473</v>
      </c>
      <c r="C19" s="85"/>
      <c r="D19" s="85"/>
      <c r="E19" s="86">
        <f>SUM(E5:E18)</f>
        <v>0</v>
      </c>
      <c r="F19" s="86">
        <f>SUM(F5:F18)</f>
        <v>0</v>
      </c>
      <c r="G19" s="745">
        <f>IF(E19=0,0,ROUND((F19-E19)/E19*100,2))</f>
        <v>0</v>
      </c>
      <c r="H19" s="82"/>
    </row>
    <row r="20" spans="1:11" ht="21" customHeight="1">
      <c r="A20" s="82"/>
      <c r="B20" s="129" t="s">
        <v>474</v>
      </c>
      <c r="C20" s="85"/>
      <c r="D20" s="85"/>
      <c r="E20" s="86"/>
      <c r="F20" s="86"/>
      <c r="G20" s="86"/>
      <c r="H20" s="82"/>
    </row>
    <row r="21" spans="1:11" ht="21" customHeight="1">
      <c r="A21" s="82"/>
      <c r="B21" s="129" t="s">
        <v>475</v>
      </c>
      <c r="C21" s="85"/>
      <c r="D21" s="85"/>
      <c r="E21" s="86">
        <f>E19-E20</f>
        <v>0</v>
      </c>
      <c r="F21" s="86">
        <f>SUM(F5:F18)</f>
        <v>0</v>
      </c>
      <c r="G21" s="745">
        <f>IF(E21=0,0,ROUND((F21-E21)/E21*100,2))</f>
        <v>0</v>
      </c>
      <c r="H21" s="82"/>
    </row>
    <row r="22" spans="1:11">
      <c r="A22" s="29" t="str">
        <f>填表必读!A9&amp;填表必读!B9</f>
        <v>产权持有人填表人：刘竹</v>
      </c>
      <c r="B22" s="31"/>
      <c r="C22" s="31"/>
      <c r="E22" s="29" t="str">
        <f>填表必读!A13&amp;填表必读!B13</f>
        <v>评估人员：</v>
      </c>
      <c r="F22" s="967" t="str">
        <f>现金!G21</f>
        <v>北京卓信大华资产评估有限公司</v>
      </c>
      <c r="G22" s="967"/>
      <c r="H22" s="967"/>
      <c r="I22" s="31"/>
      <c r="J22" s="31"/>
      <c r="K22" s="31"/>
    </row>
    <row r="23" spans="1:11">
      <c r="A23" s="29" t="str">
        <f>填表必读!A11&amp;填表必读!B11</f>
        <v>填表日期：2023年5月5日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</sheetData>
  <mergeCells count="3">
    <mergeCell ref="B1:G1"/>
    <mergeCell ref="A2:H2"/>
    <mergeCell ref="F22:H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 r:id="rId1"/>
  <headerFooter alignWithMargins="0">
    <oddFooter>&amp;C&amp;"宋体,加粗"&amp;10共&amp;N页第&amp;P页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22"/>
  <sheetViews>
    <sheetView workbookViewId="0">
      <selection activeCell="A2" sqref="A2:H2"/>
    </sheetView>
  </sheetViews>
  <sheetFormatPr defaultColWidth="8.75" defaultRowHeight="15.75"/>
  <cols>
    <col min="1" max="1" width="8.75" style="9"/>
    <col min="2" max="2" width="16.25" style="9" customWidth="1"/>
    <col min="3" max="3" width="15.375" style="9" customWidth="1"/>
    <col min="4" max="4" width="16.25" style="9" customWidth="1"/>
    <col min="5" max="5" width="16.875" style="9" customWidth="1"/>
    <col min="6" max="6" width="16.25" style="9" customWidth="1"/>
    <col min="7" max="7" width="15.75" style="9" customWidth="1"/>
    <col min="8" max="8" width="15.125" style="9" customWidth="1"/>
    <col min="9" max="16384" width="8.75" style="9"/>
  </cols>
  <sheetData>
    <row r="1" spans="1:8" ht="31.15" customHeight="1">
      <c r="A1" s="1017" t="s">
        <v>476</v>
      </c>
      <c r="B1" s="1017"/>
      <c r="C1" s="1017"/>
      <c r="D1" s="1017"/>
      <c r="E1" s="1017"/>
      <c r="F1" s="1017"/>
      <c r="G1" s="1017"/>
      <c r="H1" s="746" t="s">
        <v>477</v>
      </c>
    </row>
    <row r="2" spans="1:8">
      <c r="A2" s="1015" t="s">
        <v>467</v>
      </c>
      <c r="B2" s="1015"/>
      <c r="C2" s="1015"/>
      <c r="D2" s="1015"/>
      <c r="E2" s="1015"/>
      <c r="F2" s="1016"/>
      <c r="G2" s="1016"/>
      <c r="H2" s="1016"/>
    </row>
    <row r="3" spans="1:8" customFormat="1" ht="21" customHeight="1">
      <c r="A3" s="3" t="str">
        <f>在用周转材料!A3</f>
        <v>产权持有人名称：毕节赛德水泥有限公司</v>
      </c>
      <c r="B3" s="185"/>
      <c r="C3" s="185"/>
      <c r="D3" s="185"/>
      <c r="E3" s="14" t="str">
        <f>"    "&amp;万元汇总表!C3</f>
        <v xml:space="preserve">              评估基准日：2022年12月31日</v>
      </c>
      <c r="F3" s="185"/>
      <c r="G3" s="185"/>
      <c r="H3" s="128" t="s">
        <v>240</v>
      </c>
    </row>
    <row r="4" spans="1:8" ht="21" customHeight="1">
      <c r="A4" s="76" t="s">
        <v>88</v>
      </c>
      <c r="B4" s="76" t="s">
        <v>478</v>
      </c>
      <c r="C4" s="76" t="s">
        <v>262</v>
      </c>
      <c r="D4" s="76" t="s">
        <v>479</v>
      </c>
      <c r="E4" s="77" t="s">
        <v>24</v>
      </c>
      <c r="F4" s="76" t="s">
        <v>25</v>
      </c>
      <c r="G4" s="76" t="s">
        <v>480</v>
      </c>
      <c r="H4" s="76" t="s">
        <v>190</v>
      </c>
    </row>
    <row r="5" spans="1:8" ht="21" customHeight="1">
      <c r="A5" s="19">
        <f>ROW()-4</f>
        <v>1</v>
      </c>
      <c r="B5" s="139"/>
      <c r="C5" s="85"/>
      <c r="D5" s="81"/>
      <c r="E5" s="86"/>
      <c r="F5" s="186"/>
      <c r="G5" s="745">
        <f>IF(E5=0,0,ROUND((F5-E5)/E5*100,2))</f>
        <v>0</v>
      </c>
      <c r="H5" s="137"/>
    </row>
    <row r="6" spans="1:8" ht="21" customHeight="1">
      <c r="A6" s="81"/>
      <c r="B6" s="134"/>
      <c r="C6" s="135"/>
      <c r="D6" s="134"/>
      <c r="E6" s="86"/>
      <c r="F6" s="136"/>
      <c r="G6" s="86"/>
      <c r="H6" s="82"/>
    </row>
    <row r="7" spans="1:8" ht="21" customHeight="1">
      <c r="A7" s="138"/>
      <c r="B7" s="134"/>
      <c r="C7" s="135"/>
      <c r="D7" s="87"/>
      <c r="E7" s="86"/>
      <c r="F7" s="136"/>
      <c r="G7" s="86"/>
      <c r="H7" s="137"/>
    </row>
    <row r="8" spans="1:8" ht="21" customHeight="1">
      <c r="A8" s="138"/>
      <c r="B8" s="134"/>
      <c r="C8" s="135"/>
      <c r="D8" s="134"/>
      <c r="E8" s="86"/>
      <c r="F8" s="136"/>
      <c r="G8" s="86"/>
      <c r="H8" s="137"/>
    </row>
    <row r="9" spans="1:8" ht="21" customHeight="1">
      <c r="A9" s="138"/>
      <c r="B9" s="134"/>
      <c r="C9" s="135"/>
      <c r="D9" s="134"/>
      <c r="E9" s="86"/>
      <c r="F9" s="136"/>
      <c r="G9" s="86"/>
      <c r="H9" s="137"/>
    </row>
    <row r="10" spans="1:8" ht="21" customHeight="1">
      <c r="A10" s="138"/>
      <c r="B10" s="134"/>
      <c r="C10" s="135"/>
      <c r="D10" s="134"/>
      <c r="E10" s="86"/>
      <c r="F10" s="136"/>
      <c r="G10" s="86"/>
      <c r="H10" s="137"/>
    </row>
    <row r="11" spans="1:8" ht="21" customHeight="1">
      <c r="A11" s="138"/>
      <c r="B11" s="134"/>
      <c r="C11" s="135"/>
      <c r="D11" s="134"/>
      <c r="E11" s="86"/>
      <c r="F11" s="136"/>
      <c r="G11" s="86"/>
      <c r="H11" s="137"/>
    </row>
    <row r="12" spans="1:8" ht="21" customHeight="1">
      <c r="A12" s="138"/>
      <c r="B12" s="134"/>
      <c r="C12" s="135"/>
      <c r="D12" s="134"/>
      <c r="E12" s="86"/>
      <c r="F12" s="136"/>
      <c r="G12" s="86"/>
      <c r="H12" s="137"/>
    </row>
    <row r="13" spans="1:8" ht="21" customHeight="1">
      <c r="A13" s="138"/>
      <c r="B13" s="134"/>
      <c r="C13" s="135"/>
      <c r="D13" s="134"/>
      <c r="E13" s="86"/>
      <c r="F13" s="136"/>
      <c r="G13" s="86"/>
      <c r="H13" s="137"/>
    </row>
    <row r="14" spans="1:8" ht="21" customHeight="1">
      <c r="A14" s="138"/>
      <c r="B14" s="134"/>
      <c r="C14" s="135"/>
      <c r="D14" s="134"/>
      <c r="E14" s="86"/>
      <c r="F14" s="136"/>
      <c r="G14" s="86"/>
      <c r="H14" s="137"/>
    </row>
    <row r="15" spans="1:8" ht="21" customHeight="1">
      <c r="A15" s="138"/>
      <c r="B15" s="134"/>
      <c r="C15" s="135"/>
      <c r="D15" s="134"/>
      <c r="E15" s="86"/>
      <c r="F15" s="136"/>
      <c r="G15" s="86"/>
      <c r="H15" s="137"/>
    </row>
    <row r="16" spans="1:8" ht="21" customHeight="1">
      <c r="A16" s="138"/>
      <c r="B16" s="134"/>
      <c r="C16" s="135"/>
      <c r="D16" s="134"/>
      <c r="E16" s="86"/>
      <c r="F16" s="136"/>
      <c r="G16" s="86"/>
      <c r="H16" s="137"/>
    </row>
    <row r="17" spans="1:8" ht="21" customHeight="1">
      <c r="A17" s="138"/>
      <c r="B17" s="134"/>
      <c r="C17" s="135"/>
      <c r="D17" s="134"/>
      <c r="E17" s="86"/>
      <c r="F17" s="136"/>
      <c r="G17" s="86"/>
      <c r="H17" s="137"/>
    </row>
    <row r="18" spans="1:8" ht="21" customHeight="1">
      <c r="A18" s="82"/>
      <c r="B18" s="139"/>
      <c r="C18" s="85"/>
      <c r="D18" s="85"/>
      <c r="E18" s="86"/>
      <c r="F18" s="86"/>
      <c r="G18" s="86"/>
      <c r="H18" s="82"/>
    </row>
    <row r="19" spans="1:8" ht="21" customHeight="1">
      <c r="A19" s="82"/>
      <c r="B19" s="139"/>
      <c r="C19" s="85"/>
      <c r="D19" s="85"/>
      <c r="E19" s="86"/>
      <c r="F19" s="86"/>
      <c r="G19" s="86"/>
      <c r="H19" s="82"/>
    </row>
    <row r="20" spans="1:8" ht="21" customHeight="1">
      <c r="A20" s="82"/>
      <c r="B20" s="129" t="s">
        <v>481</v>
      </c>
      <c r="C20" s="85"/>
      <c r="D20" s="85"/>
      <c r="E20" s="86">
        <f>SUM(E5:E19)</f>
        <v>0</v>
      </c>
      <c r="F20" s="86">
        <f>SUM(F5:F19)</f>
        <v>0</v>
      </c>
      <c r="G20" s="745">
        <f>IF(E20=0,0,ROUND((F20-E20)/E20*100,2))</f>
        <v>0</v>
      </c>
      <c r="H20" s="82"/>
    </row>
    <row r="21" spans="1:8">
      <c r="A21" s="29" t="str">
        <f>填表必读!A9&amp;填表必读!B9</f>
        <v>产权持有人填表人：刘竹</v>
      </c>
      <c r="B21" s="31"/>
      <c r="C21" s="31"/>
      <c r="D21" s="31"/>
      <c r="E21" s="29" t="str">
        <f>填表必读!A13&amp;填表必读!B13</f>
        <v>评估人员：</v>
      </c>
      <c r="F21" s="967" t="str">
        <f>现金!G21</f>
        <v>北京卓信大华资产评估有限公司</v>
      </c>
      <c r="G21" s="967"/>
      <c r="H21" s="967"/>
    </row>
    <row r="22" spans="1:8">
      <c r="A22" s="29" t="str">
        <f>填表必读!A11&amp;填表必读!B11</f>
        <v>填表日期：2023年5月5日</v>
      </c>
      <c r="B22" s="31"/>
      <c r="C22" s="31"/>
      <c r="D22" s="31"/>
      <c r="E22" s="31"/>
      <c r="F22" s="31"/>
      <c r="G22" s="31"/>
      <c r="H22" s="31"/>
    </row>
  </sheetData>
  <mergeCells count="3">
    <mergeCell ref="A1:G1"/>
    <mergeCell ref="A2:H2"/>
    <mergeCell ref="F21:H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25"/>
  <sheetViews>
    <sheetView workbookViewId="0">
      <selection activeCell="E23" sqref="E23"/>
    </sheetView>
  </sheetViews>
  <sheetFormatPr defaultColWidth="9" defaultRowHeight="15.75"/>
  <cols>
    <col min="1" max="1" width="9.5" style="2" customWidth="1"/>
    <col min="2" max="2" width="19.25" style="2" customWidth="1"/>
    <col min="3" max="3" width="10.125" style="2" customWidth="1"/>
    <col min="4" max="4" width="14.625" style="2" customWidth="1"/>
    <col min="5" max="5" width="16" style="2" customWidth="1"/>
    <col min="6" max="6" width="14" style="2" customWidth="1"/>
    <col min="7" max="7" width="23.25" style="2" customWidth="1"/>
    <col min="8" max="8" width="16.25" style="2" customWidth="1"/>
    <col min="9" max="9" width="8.25" style="2" customWidth="1"/>
    <col min="10" max="10" width="18.75" style="2" customWidth="1"/>
    <col min="11" max="16384" width="9" style="2"/>
  </cols>
  <sheetData>
    <row r="1" spans="1:10" ht="30" customHeight="1">
      <c r="A1" s="293"/>
      <c r="B1" s="293"/>
      <c r="C1" s="293"/>
      <c r="D1" s="123" t="s">
        <v>482</v>
      </c>
      <c r="F1" s="293"/>
      <c r="G1" s="74" t="s">
        <v>483</v>
      </c>
    </row>
    <row r="2" spans="1:10" ht="15" customHeight="1">
      <c r="G2" s="74"/>
    </row>
    <row r="3" spans="1:10" s="3" customFormat="1" ht="20.25" customHeight="1">
      <c r="A3" s="3" t="str">
        <f>流动资产汇总!A3</f>
        <v>产权持有人名称：毕节赛德水泥有限公司</v>
      </c>
      <c r="D3" s="968" t="str">
        <f>流动资产汇总!D3</f>
        <v xml:space="preserve">          评估基准日：2022年12月31日</v>
      </c>
      <c r="E3" s="968"/>
      <c r="F3" s="122"/>
      <c r="G3" s="15" t="s">
        <v>184</v>
      </c>
      <c r="H3" s="122"/>
      <c r="I3" s="122"/>
      <c r="J3" s="122"/>
    </row>
    <row r="4" spans="1:10" s="4" customFormat="1" ht="21" customHeight="1">
      <c r="A4" s="17" t="s">
        <v>88</v>
      </c>
      <c r="B4" s="17" t="s">
        <v>478</v>
      </c>
      <c r="C4" s="17" t="s">
        <v>366</v>
      </c>
      <c r="D4" s="18" t="s">
        <v>189</v>
      </c>
      <c r="E4" s="17" t="s">
        <v>25</v>
      </c>
      <c r="F4" s="17" t="s">
        <v>27</v>
      </c>
      <c r="G4" s="17" t="s">
        <v>160</v>
      </c>
    </row>
    <row r="5" spans="1:10" s="5" customFormat="1" ht="21" customHeight="1">
      <c r="A5" s="19">
        <f>ROW()-4</f>
        <v>1</v>
      </c>
      <c r="B5" s="20"/>
      <c r="C5" s="20"/>
      <c r="D5" s="34"/>
      <c r="E5" s="34"/>
      <c r="F5" s="745">
        <f>IF(D5=0,0,ROUND((E5-D5)/D5*100,2))</f>
        <v>0</v>
      </c>
      <c r="G5" s="20"/>
    </row>
    <row r="6" spans="1:10" s="5" customFormat="1" ht="21" customHeight="1">
      <c r="A6" s="25"/>
      <c r="B6" s="20"/>
      <c r="C6" s="20"/>
      <c r="D6" s="34"/>
      <c r="E6" s="34"/>
      <c r="F6" s="34"/>
      <c r="G6" s="20"/>
    </row>
    <row r="7" spans="1:10" s="5" customFormat="1" ht="21" customHeight="1">
      <c r="A7" s="25"/>
      <c r="B7" s="20"/>
      <c r="C7" s="20"/>
      <c r="D7" s="34"/>
      <c r="E7" s="34"/>
      <c r="F7" s="34"/>
      <c r="G7" s="20"/>
    </row>
    <row r="8" spans="1:10" s="5" customFormat="1" ht="21" customHeight="1">
      <c r="A8" s="25"/>
      <c r="B8" s="20"/>
      <c r="C8" s="20"/>
      <c r="D8" s="34"/>
      <c r="E8" s="34"/>
      <c r="F8" s="34"/>
      <c r="G8" s="20"/>
    </row>
    <row r="9" spans="1:10" s="5" customFormat="1" ht="21" customHeight="1">
      <c r="A9" s="25"/>
      <c r="B9" s="20"/>
      <c r="C9" s="20"/>
      <c r="D9" s="34"/>
      <c r="E9" s="34"/>
      <c r="F9" s="34"/>
      <c r="G9" s="20"/>
    </row>
    <row r="10" spans="1:10" s="5" customFormat="1" ht="21" customHeight="1">
      <c r="A10" s="25"/>
      <c r="B10" s="20"/>
      <c r="C10" s="20"/>
      <c r="D10" s="34"/>
      <c r="E10" s="34"/>
      <c r="F10" s="34"/>
      <c r="G10" s="20"/>
    </row>
    <row r="11" spans="1:10" s="5" customFormat="1" ht="21" customHeight="1">
      <c r="A11" s="25"/>
      <c r="B11" s="20"/>
      <c r="C11" s="20"/>
      <c r="D11" s="34"/>
      <c r="E11" s="34"/>
      <c r="F11" s="34"/>
      <c r="G11" s="20"/>
    </row>
    <row r="12" spans="1:10" s="5" customFormat="1" ht="21" customHeight="1">
      <c r="A12" s="25"/>
      <c r="B12" s="20"/>
      <c r="C12" s="20"/>
      <c r="D12" s="34"/>
      <c r="E12" s="34"/>
      <c r="F12" s="34"/>
      <c r="G12" s="20"/>
    </row>
    <row r="13" spans="1:10" s="5" customFormat="1" ht="21" customHeight="1">
      <c r="A13" s="25"/>
      <c r="B13" s="20"/>
      <c r="C13" s="20"/>
      <c r="D13" s="34"/>
      <c r="E13" s="34"/>
      <c r="F13" s="34"/>
      <c r="G13" s="20"/>
    </row>
    <row r="14" spans="1:10" s="5" customFormat="1" ht="21" customHeight="1">
      <c r="A14" s="25"/>
      <c r="B14" s="20"/>
      <c r="C14" s="20"/>
      <c r="D14" s="34"/>
      <c r="E14" s="34"/>
      <c r="F14" s="34"/>
      <c r="G14" s="20"/>
    </row>
    <row r="15" spans="1:10" s="5" customFormat="1" ht="21" customHeight="1">
      <c r="A15" s="25"/>
      <c r="B15" s="20"/>
      <c r="C15" s="20"/>
      <c r="D15" s="34"/>
      <c r="E15" s="34"/>
      <c r="F15" s="34"/>
      <c r="G15" s="20"/>
    </row>
    <row r="16" spans="1:10" s="5" customFormat="1" ht="21" customHeight="1">
      <c r="A16" s="25"/>
      <c r="B16" s="20"/>
      <c r="C16" s="20"/>
      <c r="D16" s="34"/>
      <c r="E16" s="34"/>
      <c r="F16" s="34"/>
      <c r="G16" s="20"/>
    </row>
    <row r="17" spans="1:7" s="5" customFormat="1" ht="21" customHeight="1">
      <c r="A17" s="25"/>
      <c r="B17" s="20"/>
      <c r="C17" s="20"/>
      <c r="D17" s="34"/>
      <c r="E17" s="34"/>
      <c r="F17" s="34"/>
      <c r="G17" s="20"/>
    </row>
    <row r="18" spans="1:7" s="5" customFormat="1" ht="21" customHeight="1">
      <c r="A18" s="25"/>
      <c r="B18" s="20"/>
      <c r="C18" s="20"/>
      <c r="D18" s="34"/>
      <c r="E18" s="34"/>
      <c r="F18" s="34"/>
      <c r="G18" s="20"/>
    </row>
    <row r="19" spans="1:7" s="5" customFormat="1" ht="21" customHeight="1">
      <c r="A19" s="25"/>
      <c r="B19" s="20"/>
      <c r="C19" s="20"/>
      <c r="D19" s="34"/>
      <c r="E19" s="34"/>
      <c r="F19" s="34"/>
      <c r="G19" s="20"/>
    </row>
    <row r="20" spans="1:7" s="5" customFormat="1" ht="21" customHeight="1">
      <c r="A20" s="25"/>
      <c r="B20" s="20"/>
      <c r="C20" s="20"/>
      <c r="D20" s="34"/>
      <c r="E20" s="34"/>
      <c r="F20" s="34"/>
      <c r="G20" s="20"/>
    </row>
    <row r="21" spans="1:7" s="6" customFormat="1" ht="21" customHeight="1">
      <c r="A21" s="27"/>
      <c r="B21" s="17" t="s">
        <v>181</v>
      </c>
      <c r="C21" s="17"/>
      <c r="D21" s="246">
        <f>SUM(D5:D20)</f>
        <v>0</v>
      </c>
      <c r="E21" s="246">
        <f>SUM(E5:E20)</f>
        <v>0</v>
      </c>
      <c r="F21" s="313">
        <f>IF(D21=0,0,ROUND((E21-D21)/D21*100,2))</f>
        <v>0</v>
      </c>
      <c r="G21" s="27"/>
    </row>
    <row r="22" spans="1:7" s="31" customFormat="1" ht="12.75">
      <c r="A22" s="29" t="str">
        <f>填表必读!A9&amp;填表必读!B9</f>
        <v>产权持有人填表人：刘竹</v>
      </c>
      <c r="D22" s="1018" t="str">
        <f>填表必读!A13&amp;填表必读!B13</f>
        <v>评估人员：</v>
      </c>
      <c r="E22" s="1018"/>
      <c r="F22" s="967" t="str">
        <f>现金!G21</f>
        <v>北京卓信大华资产评估有限公司</v>
      </c>
      <c r="G22" s="967"/>
    </row>
    <row r="23" spans="1:7" s="31" customFormat="1" ht="12.75">
      <c r="A23" s="29" t="str">
        <f>填表必读!A11&amp;填表必读!B11</f>
        <v>填表日期：2023年5月5日</v>
      </c>
    </row>
    <row r="24" spans="1:7" s="31" customFormat="1" ht="12.75"/>
    <row r="25" spans="1:7" s="31" customFormat="1" ht="12.75"/>
  </sheetData>
  <mergeCells count="3">
    <mergeCell ref="D3:E3"/>
    <mergeCell ref="D22:E22"/>
    <mergeCell ref="F22:G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</sheetPr>
  <dimension ref="A1:K24"/>
  <sheetViews>
    <sheetView view="pageBreakPreview" zoomScaleNormal="100" zoomScaleSheetLayoutView="100" workbookViewId="0">
      <selection activeCell="A5" sqref="A5:H5"/>
    </sheetView>
  </sheetViews>
  <sheetFormatPr defaultColWidth="9" defaultRowHeight="15.75"/>
  <cols>
    <col min="1" max="1" width="9" style="2"/>
    <col min="2" max="2" width="17.625" style="2" customWidth="1"/>
    <col min="3" max="3" width="10.75" style="740" customWidth="1"/>
    <col min="4" max="4" width="13.75" style="2" customWidth="1"/>
    <col min="5" max="5" width="13.25" style="2" customWidth="1"/>
    <col min="6" max="6" width="10" style="2" customWidth="1"/>
    <col min="7" max="7" width="13.25" style="2" customWidth="1"/>
    <col min="8" max="8" width="13" style="2" customWidth="1"/>
    <col min="9" max="9" width="8.75" style="2" customWidth="1"/>
    <col min="10" max="10" width="12.25" style="2" customWidth="1"/>
    <col min="11" max="11" width="14.875" style="2" customWidth="1"/>
    <col min="12" max="16384" width="9" style="2"/>
  </cols>
  <sheetData>
    <row r="1" spans="1:11" ht="30" customHeight="1">
      <c r="A1" s="995" t="s">
        <v>484</v>
      </c>
      <c r="B1" s="965"/>
      <c r="C1" s="1019"/>
      <c r="D1" s="965"/>
      <c r="E1" s="965"/>
      <c r="F1" s="965"/>
      <c r="G1" s="965"/>
      <c r="H1" s="965"/>
      <c r="I1" s="965"/>
      <c r="J1" s="74" t="s">
        <v>485</v>
      </c>
    </row>
    <row r="2" spans="1:11" ht="15" customHeight="1">
      <c r="J2" s="74"/>
    </row>
    <row r="3" spans="1:11" s="3" customFormat="1" ht="21" customHeight="1">
      <c r="A3" s="145" t="str">
        <f>流动资产汇总!A3</f>
        <v>产权持有人名称：毕节赛德水泥有限公司</v>
      </c>
      <c r="B3" s="145"/>
      <c r="C3" s="741"/>
      <c r="D3" s="249"/>
      <c r="E3" s="249"/>
      <c r="F3" s="317" t="str">
        <f>流动资产汇总!D3</f>
        <v xml:space="preserve">          评估基准日：2022年12月31日</v>
      </c>
      <c r="G3" s="31"/>
      <c r="H3" s="31"/>
      <c r="I3" s="31"/>
      <c r="J3" s="74" t="s">
        <v>158</v>
      </c>
    </row>
    <row r="4" spans="1:11" s="4" customFormat="1" ht="21" customHeight="1">
      <c r="A4" s="17" t="s">
        <v>88</v>
      </c>
      <c r="B4" s="17" t="s">
        <v>486</v>
      </c>
      <c r="C4" s="742" t="s">
        <v>262</v>
      </c>
      <c r="D4" s="17" t="s">
        <v>230</v>
      </c>
      <c r="E4" s="17" t="s">
        <v>487</v>
      </c>
      <c r="F4" s="17" t="s">
        <v>251</v>
      </c>
      <c r="G4" s="17" t="s">
        <v>24</v>
      </c>
      <c r="H4" s="17" t="s">
        <v>25</v>
      </c>
      <c r="I4" s="17" t="s">
        <v>27</v>
      </c>
      <c r="J4" s="17" t="s">
        <v>160</v>
      </c>
    </row>
    <row r="5" spans="1:11" s="5" customFormat="1" ht="21" customHeight="1">
      <c r="A5" s="19"/>
      <c r="B5" s="184"/>
      <c r="C5" s="743"/>
      <c r="D5" s="23"/>
      <c r="E5" s="23"/>
      <c r="F5" s="23"/>
      <c r="G5" s="22"/>
      <c r="H5" s="22"/>
      <c r="I5" s="88">
        <f>IF(G5=0,0,ROUND((H5-G5)/G5*100,2))</f>
        <v>0</v>
      </c>
      <c r="J5" s="20"/>
      <c r="K5" s="5" t="s">
        <v>488</v>
      </c>
    </row>
    <row r="6" spans="1:11" s="5" customFormat="1" ht="21" customHeight="1">
      <c r="A6" s="25"/>
      <c r="B6" s="20"/>
      <c r="C6" s="743"/>
      <c r="D6" s="23"/>
      <c r="E6" s="23"/>
      <c r="F6" s="23"/>
      <c r="G6" s="22"/>
      <c r="H6" s="22"/>
      <c r="I6" s="22"/>
      <c r="J6" s="20"/>
    </row>
    <row r="7" spans="1:11" s="5" customFormat="1" ht="21" customHeight="1">
      <c r="A7" s="25"/>
      <c r="B7" s="20"/>
      <c r="C7" s="743"/>
      <c r="D7" s="23"/>
      <c r="E7" s="23"/>
      <c r="F7" s="23"/>
      <c r="G7" s="22"/>
      <c r="H7" s="22"/>
      <c r="I7" s="22"/>
      <c r="J7" s="20"/>
    </row>
    <row r="8" spans="1:11" s="5" customFormat="1" ht="21" customHeight="1">
      <c r="A8" s="25"/>
      <c r="B8" s="20"/>
      <c r="C8" s="743"/>
      <c r="D8" s="23"/>
      <c r="E8" s="23"/>
      <c r="F8" s="23"/>
      <c r="G8" s="22"/>
      <c r="H8" s="22"/>
      <c r="I8" s="22"/>
      <c r="J8" s="20"/>
    </row>
    <row r="9" spans="1:11" s="5" customFormat="1" ht="21" customHeight="1">
      <c r="A9" s="25"/>
      <c r="B9" s="20"/>
      <c r="C9" s="743"/>
      <c r="D9" s="23"/>
      <c r="E9" s="23"/>
      <c r="F9" s="23"/>
      <c r="G9" s="22"/>
      <c r="H9" s="22"/>
      <c r="I9" s="22"/>
      <c r="J9" s="20"/>
    </row>
    <row r="10" spans="1:11" s="5" customFormat="1" ht="21" customHeight="1">
      <c r="A10" s="25"/>
      <c r="B10" s="20"/>
      <c r="C10" s="743"/>
      <c r="D10" s="23"/>
      <c r="E10" s="23"/>
      <c r="F10" s="23"/>
      <c r="G10" s="22"/>
      <c r="H10" s="22"/>
      <c r="I10" s="22"/>
      <c r="J10" s="20"/>
    </row>
    <row r="11" spans="1:11" s="5" customFormat="1" ht="21" customHeight="1">
      <c r="A11" s="25"/>
      <c r="B11" s="20"/>
      <c r="C11" s="743"/>
      <c r="D11" s="23"/>
      <c r="E11" s="23"/>
      <c r="F11" s="23"/>
      <c r="G11" s="22"/>
      <c r="H11" s="22"/>
      <c r="I11" s="22"/>
      <c r="J11" s="20"/>
    </row>
    <row r="12" spans="1:11" s="5" customFormat="1" ht="21" customHeight="1">
      <c r="A12" s="25"/>
      <c r="B12" s="20"/>
      <c r="C12" s="743"/>
      <c r="D12" s="23"/>
      <c r="E12" s="23"/>
      <c r="F12" s="23"/>
      <c r="G12" s="22"/>
      <c r="H12" s="22"/>
      <c r="I12" s="22"/>
      <c r="J12" s="20"/>
    </row>
    <row r="13" spans="1:11" s="5" customFormat="1" ht="21" customHeight="1">
      <c r="A13" s="25"/>
      <c r="B13" s="20"/>
      <c r="C13" s="743"/>
      <c r="D13" s="23"/>
      <c r="E13" s="23"/>
      <c r="F13" s="23"/>
      <c r="G13" s="22"/>
      <c r="H13" s="22"/>
      <c r="I13" s="22"/>
      <c r="J13" s="20"/>
    </row>
    <row r="14" spans="1:11" s="5" customFormat="1" ht="21" customHeight="1">
      <c r="A14" s="25"/>
      <c r="B14" s="20"/>
      <c r="C14" s="743"/>
      <c r="D14" s="23"/>
      <c r="E14" s="23"/>
      <c r="F14" s="23"/>
      <c r="G14" s="22"/>
      <c r="H14" s="22"/>
      <c r="I14" s="22"/>
      <c r="J14" s="20"/>
    </row>
    <row r="15" spans="1:11" s="5" customFormat="1" ht="21" customHeight="1">
      <c r="A15" s="25"/>
      <c r="B15" s="20"/>
      <c r="C15" s="743"/>
      <c r="D15" s="23"/>
      <c r="E15" s="23"/>
      <c r="F15" s="23"/>
      <c r="G15" s="22"/>
      <c r="H15" s="22"/>
      <c r="I15" s="22"/>
      <c r="J15" s="20"/>
    </row>
    <row r="16" spans="1:11" s="5" customFormat="1" ht="21" customHeight="1">
      <c r="A16" s="25"/>
      <c r="B16" s="20"/>
      <c r="C16" s="743"/>
      <c r="D16" s="23"/>
      <c r="E16" s="23"/>
      <c r="F16" s="23"/>
      <c r="G16" s="22"/>
      <c r="H16" s="22"/>
      <c r="I16" s="22"/>
      <c r="J16" s="20"/>
    </row>
    <row r="17" spans="1:10" s="5" customFormat="1" ht="21" customHeight="1">
      <c r="A17" s="25"/>
      <c r="B17" s="20"/>
      <c r="C17" s="743"/>
      <c r="D17" s="23"/>
      <c r="E17" s="23"/>
      <c r="F17" s="23"/>
      <c r="G17" s="22"/>
      <c r="H17" s="22"/>
      <c r="I17" s="22"/>
      <c r="J17" s="20"/>
    </row>
    <row r="18" spans="1:10" s="5" customFormat="1" ht="21" customHeight="1">
      <c r="A18" s="25"/>
      <c r="B18" s="20"/>
      <c r="C18" s="743"/>
      <c r="D18" s="23"/>
      <c r="E18" s="23"/>
      <c r="F18" s="23"/>
      <c r="G18" s="22"/>
      <c r="H18" s="22"/>
      <c r="I18" s="22"/>
      <c r="J18" s="20"/>
    </row>
    <row r="19" spans="1:10" s="5" customFormat="1" ht="21" customHeight="1">
      <c r="A19" s="25"/>
      <c r="B19" s="20"/>
      <c r="C19" s="743"/>
      <c r="D19" s="23"/>
      <c r="E19" s="23"/>
      <c r="F19" s="23"/>
      <c r="G19" s="22"/>
      <c r="H19" s="22"/>
      <c r="I19" s="22"/>
      <c r="J19" s="20"/>
    </row>
    <row r="20" spans="1:10" s="5" customFormat="1" ht="21" customHeight="1">
      <c r="A20" s="25"/>
      <c r="B20" s="20"/>
      <c r="C20" s="743"/>
      <c r="D20" s="23"/>
      <c r="E20" s="23"/>
      <c r="F20" s="23"/>
      <c r="G20" s="22"/>
      <c r="H20" s="22"/>
      <c r="I20" s="22"/>
      <c r="J20" s="20"/>
    </row>
    <row r="21" spans="1:10" s="5" customFormat="1" ht="21" customHeight="1">
      <c r="A21" s="20"/>
      <c r="B21" s="17" t="s">
        <v>181</v>
      </c>
      <c r="C21" s="744"/>
      <c r="D21" s="20"/>
      <c r="E21" s="20"/>
      <c r="F21" s="20"/>
      <c r="G21" s="28">
        <f>SUM(G5:G20)</f>
        <v>0</v>
      </c>
      <c r="H21" s="28">
        <f>SUM(H5:H20)</f>
        <v>0</v>
      </c>
      <c r="I21" s="313">
        <f>IF(G21=0,0,ROUND((H21-G21)/G21*100,2))</f>
        <v>0</v>
      </c>
      <c r="J21" s="20"/>
    </row>
    <row r="22" spans="1:10" s="31" customFormat="1" ht="12.75">
      <c r="A22" s="29" t="str">
        <f>填表必读!A9&amp;填表必读!B9</f>
        <v>产权持有人填表人：刘竹</v>
      </c>
      <c r="C22" s="741"/>
      <c r="F22" s="29" t="str">
        <f>填表必读!A13&amp;填表必读!B13</f>
        <v>评估人员：</v>
      </c>
      <c r="H22" s="967" t="str">
        <f>现金!G21</f>
        <v>北京卓信大华资产评估有限公司</v>
      </c>
      <c r="I22" s="967"/>
      <c r="J22" s="967"/>
    </row>
    <row r="23" spans="1:10" s="31" customFormat="1" ht="12.75">
      <c r="A23" s="29" t="str">
        <f>填表必读!A11&amp;填表必读!B11</f>
        <v>填表日期：2023年5月5日</v>
      </c>
      <c r="C23" s="741"/>
    </row>
    <row r="24" spans="1:10" s="31" customFormat="1" ht="12.75">
      <c r="C24" s="741"/>
    </row>
  </sheetData>
  <mergeCells count="2">
    <mergeCell ref="A1:I1"/>
    <mergeCell ref="H22:J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r:id="rId1"/>
  <headerFooter>
    <oddHeader>&amp;R&amp;"宋体,加粗"&amp;10第 &amp;P 页，共 &amp;N 页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0"/>
  <sheetViews>
    <sheetView view="pageBreakPreview" zoomScale="90" zoomScaleNormal="100" zoomScaleSheetLayoutView="90" workbookViewId="0">
      <pane ySplit="4" topLeftCell="A21" activePane="bottomLeft" state="frozen"/>
      <selection pane="bottomLeft" activeCell="M31" sqref="M31"/>
    </sheetView>
  </sheetViews>
  <sheetFormatPr defaultColWidth="8.75" defaultRowHeight="16.5" customHeight="1"/>
  <cols>
    <col min="1" max="1" width="5.75" style="904" customWidth="1"/>
    <col min="2" max="2" width="4.5" style="904" customWidth="1"/>
    <col min="3" max="3" width="32.625" style="904" customWidth="1"/>
    <col min="4" max="4" width="20.875" style="904" customWidth="1"/>
    <col min="5" max="5" width="21.125" style="904" customWidth="1"/>
    <col min="6" max="6" width="18.875" style="904" customWidth="1"/>
    <col min="7" max="9" width="17.75" style="904" customWidth="1"/>
    <col min="10" max="10" width="10.25" style="904" customWidth="1"/>
    <col min="11" max="11" width="9.25" style="904"/>
    <col min="12" max="16384" width="8.75" style="904"/>
  </cols>
  <sheetData>
    <row r="1" spans="1:11" ht="27.75" customHeight="1">
      <c r="C1" s="965" t="s">
        <v>86</v>
      </c>
      <c r="D1" s="965"/>
      <c r="E1" s="965"/>
      <c r="F1" s="965"/>
      <c r="G1" s="74" t="s">
        <v>87</v>
      </c>
      <c r="H1" s="74"/>
      <c r="I1" s="74"/>
    </row>
    <row r="2" spans="1:11" ht="15" customHeight="1">
      <c r="G2" s="74"/>
      <c r="H2" s="74"/>
      <c r="I2" s="74"/>
    </row>
    <row r="3" spans="1:11" s="3" customFormat="1" ht="17.649999999999999" customHeight="1">
      <c r="A3" s="145" t="str">
        <f>万元汇总表!A3</f>
        <v>产权持有人名称：毕节赛德水泥有限公司</v>
      </c>
      <c r="B3" s="145"/>
      <c r="C3" s="145"/>
      <c r="D3" s="348" t="str">
        <f>万元汇总表!C3</f>
        <v xml:space="preserve">          评估基准日：2022年12月31日</v>
      </c>
      <c r="E3" s="145"/>
      <c r="F3" s="145"/>
      <c r="G3" s="74" t="s">
        <v>85</v>
      </c>
      <c r="H3" s="74"/>
      <c r="I3" s="74"/>
    </row>
    <row r="4" spans="1:11" s="4" customFormat="1" ht="19.149999999999999" customHeight="1">
      <c r="A4" s="17" t="s">
        <v>88</v>
      </c>
      <c r="B4" s="385"/>
      <c r="C4" s="905" t="s">
        <v>89</v>
      </c>
      <c r="D4" s="17" t="s">
        <v>24</v>
      </c>
      <c r="E4" s="17" t="s">
        <v>25</v>
      </c>
      <c r="F4" s="17" t="s">
        <v>26</v>
      </c>
      <c r="G4" s="17" t="s">
        <v>27</v>
      </c>
      <c r="H4" s="906" t="s">
        <v>90</v>
      </c>
      <c r="J4" s="906"/>
      <c r="K4" s="906"/>
    </row>
    <row r="5" spans="1:11" s="145" customFormat="1" ht="19.149999999999999" customHeight="1">
      <c r="A5" s="253">
        <v>1</v>
      </c>
      <c r="B5" s="407" t="s">
        <v>91</v>
      </c>
      <c r="C5" s="907" t="s">
        <v>92</v>
      </c>
      <c r="D5" s="908">
        <f>ROUND(SUM(D6:D18),2)</f>
        <v>0</v>
      </c>
      <c r="E5" s="908">
        <f>ROUND(SUM(E6:E18),2)</f>
        <v>0</v>
      </c>
      <c r="F5" s="285">
        <f>E5-D5</f>
        <v>0</v>
      </c>
      <c r="G5" s="737">
        <f>IF(D5=0,0,ROUND((E5-D5)/D5*100,2))</f>
        <v>0</v>
      </c>
      <c r="H5" s="909"/>
      <c r="I5" s="909"/>
      <c r="J5" s="348"/>
    </row>
    <row r="6" spans="1:11" s="31" customFormat="1" ht="19.149999999999999" customHeight="1">
      <c r="A6" s="266">
        <v>2</v>
      </c>
      <c r="B6" s="892"/>
      <c r="C6" s="99" t="s">
        <v>93</v>
      </c>
      <c r="D6" s="910">
        <f>ROUND(流动资产汇总!C5,2)</f>
        <v>0</v>
      </c>
      <c r="E6" s="910">
        <f>ROUND(流动资产汇总!D5,2)</f>
        <v>0</v>
      </c>
      <c r="F6" s="285">
        <f>E6-D6</f>
        <v>0</v>
      </c>
      <c r="G6" s="737">
        <f>IF(D6=0,0,ROUND((E6-D6)/D6*100,2))</f>
        <v>0</v>
      </c>
      <c r="H6" s="909"/>
      <c r="I6" s="909"/>
      <c r="J6" s="410"/>
      <c r="K6" s="145"/>
    </row>
    <row r="7" spans="1:11" s="31" customFormat="1" ht="19.149999999999999" customHeight="1">
      <c r="A7" s="266">
        <v>3</v>
      </c>
      <c r="B7" s="892"/>
      <c r="C7" s="99" t="s">
        <v>94</v>
      </c>
      <c r="D7" s="910">
        <f>ROUND(流动资产汇总!C6,2)</f>
        <v>0</v>
      </c>
      <c r="E7" s="910">
        <f>ROUND(流动资产汇总!D6,2)</f>
        <v>0</v>
      </c>
      <c r="F7" s="285">
        <f t="shared" ref="F7:F19" si="0">E7-D7</f>
        <v>0</v>
      </c>
      <c r="G7" s="737">
        <f t="shared" ref="G7:G19" si="1">IF(D7=0,0,ROUND((E7-D7)/D7*100,2))</f>
        <v>0</v>
      </c>
      <c r="H7" s="909"/>
      <c r="I7" s="909"/>
      <c r="K7" s="145"/>
    </row>
    <row r="8" spans="1:11" s="31" customFormat="1" ht="19.149999999999999" customHeight="1">
      <c r="A8" s="266">
        <v>4</v>
      </c>
      <c r="B8" s="892"/>
      <c r="C8" s="99" t="s">
        <v>95</v>
      </c>
      <c r="D8" s="910">
        <f>ROUND(流动资产汇总!C7,2)</f>
        <v>0</v>
      </c>
      <c r="E8" s="910">
        <f>ROUND(流动资产汇总!D7,2)</f>
        <v>0</v>
      </c>
      <c r="F8" s="285">
        <f t="shared" si="0"/>
        <v>0</v>
      </c>
      <c r="G8" s="737">
        <f t="shared" si="1"/>
        <v>0</v>
      </c>
      <c r="H8" s="909"/>
      <c r="I8" s="909"/>
      <c r="K8" s="145"/>
    </row>
    <row r="9" spans="1:11" s="31" customFormat="1" ht="19.149999999999999" customHeight="1">
      <c r="A9" s="266">
        <v>5</v>
      </c>
      <c r="B9" s="892"/>
      <c r="C9" s="99" t="s">
        <v>96</v>
      </c>
      <c r="D9" s="910">
        <f>ROUND(流动资产汇总!C8,2)</f>
        <v>0</v>
      </c>
      <c r="E9" s="910">
        <f>ROUND(流动资产汇总!D8,2)</f>
        <v>0</v>
      </c>
      <c r="F9" s="285">
        <f t="shared" si="0"/>
        <v>0</v>
      </c>
      <c r="G9" s="737">
        <f t="shared" si="1"/>
        <v>0</v>
      </c>
      <c r="H9" s="909"/>
      <c r="I9" s="909"/>
      <c r="K9" s="145"/>
    </row>
    <row r="10" spans="1:11" s="31" customFormat="1" ht="19.149999999999999" customHeight="1">
      <c r="A10" s="266">
        <v>6</v>
      </c>
      <c r="B10" s="892"/>
      <c r="C10" s="99" t="s">
        <v>97</v>
      </c>
      <c r="D10" s="910">
        <f>ROUND(流动资产汇总!C9,2)</f>
        <v>0</v>
      </c>
      <c r="E10" s="910">
        <f>ROUND(流动资产汇总!D9,2)</f>
        <v>0</v>
      </c>
      <c r="F10" s="285">
        <f t="shared" si="0"/>
        <v>0</v>
      </c>
      <c r="G10" s="737">
        <f t="shared" si="1"/>
        <v>0</v>
      </c>
      <c r="H10" s="909"/>
      <c r="I10" s="909"/>
      <c r="K10" s="145"/>
    </row>
    <row r="11" spans="1:11" s="31" customFormat="1" ht="19.149999999999999" customHeight="1">
      <c r="A11" s="266">
        <v>7</v>
      </c>
      <c r="B11" s="892"/>
      <c r="C11" s="99" t="s">
        <v>98</v>
      </c>
      <c r="D11" s="910">
        <f>ROUND(流动资产汇总!C10,2)</f>
        <v>0</v>
      </c>
      <c r="E11" s="910">
        <f>ROUND(流动资产汇总!D10,2)</f>
        <v>0</v>
      </c>
      <c r="F11" s="285">
        <f t="shared" si="0"/>
        <v>0</v>
      </c>
      <c r="G11" s="737">
        <f t="shared" si="1"/>
        <v>0</v>
      </c>
      <c r="H11" s="909"/>
      <c r="I11" s="909"/>
      <c r="K11" s="145"/>
    </row>
    <row r="12" spans="1:11" s="31" customFormat="1" ht="19.149999999999999" customHeight="1">
      <c r="A12" s="266">
        <v>8</v>
      </c>
      <c r="B12" s="892"/>
      <c r="C12" s="99" t="s">
        <v>99</v>
      </c>
      <c r="D12" s="910">
        <f>ROUND(流动资产汇总!C11,2)</f>
        <v>0</v>
      </c>
      <c r="E12" s="910">
        <f>ROUND(流动资产汇总!D11,2)</f>
        <v>0</v>
      </c>
      <c r="F12" s="285">
        <f t="shared" si="0"/>
        <v>0</v>
      </c>
      <c r="G12" s="737">
        <f t="shared" si="1"/>
        <v>0</v>
      </c>
      <c r="H12" s="909"/>
      <c r="I12" s="909"/>
      <c r="J12" s="410"/>
      <c r="K12" s="145"/>
    </row>
    <row r="13" spans="1:11" s="31" customFormat="1" ht="19.149999999999999" customHeight="1">
      <c r="A13" s="266">
        <v>9</v>
      </c>
      <c r="B13" s="892"/>
      <c r="C13" s="99" t="s">
        <v>100</v>
      </c>
      <c r="D13" s="910">
        <f>ROUND(流动资产汇总!C12,2)</f>
        <v>0</v>
      </c>
      <c r="E13" s="910">
        <f>ROUND(流动资产汇总!D12,2)</f>
        <v>0</v>
      </c>
      <c r="F13" s="285">
        <f t="shared" si="0"/>
        <v>0</v>
      </c>
      <c r="G13" s="737">
        <f t="shared" si="1"/>
        <v>0</v>
      </c>
      <c r="H13" s="909"/>
      <c r="I13" s="909"/>
      <c r="J13" s="410"/>
      <c r="K13" s="145"/>
    </row>
    <row r="14" spans="1:11" s="31" customFormat="1" ht="19.149999999999999" customHeight="1">
      <c r="A14" s="266">
        <v>10</v>
      </c>
      <c r="B14" s="892"/>
      <c r="C14" s="99" t="s">
        <v>101</v>
      </c>
      <c r="D14" s="910">
        <f>ROUND(流动资产汇总!C13,2)</f>
        <v>0</v>
      </c>
      <c r="E14" s="910">
        <f>ROUND(流动资产汇总!D13,2)</f>
        <v>0</v>
      </c>
      <c r="F14" s="285">
        <f t="shared" si="0"/>
        <v>0</v>
      </c>
      <c r="G14" s="737">
        <f t="shared" si="1"/>
        <v>0</v>
      </c>
      <c r="H14" s="909"/>
      <c r="I14" s="909"/>
      <c r="J14" s="410"/>
      <c r="K14" s="145"/>
    </row>
    <row r="15" spans="1:11" s="31" customFormat="1" ht="19.149999999999999" customHeight="1">
      <c r="A15" s="266">
        <v>11</v>
      </c>
      <c r="B15" s="892"/>
      <c r="C15" s="99" t="s">
        <v>102</v>
      </c>
      <c r="D15" s="910">
        <f>ROUND(流动资产汇总!C14,2)</f>
        <v>0</v>
      </c>
      <c r="E15" s="910">
        <f>ROUND(流动资产汇总!D14,2)</f>
        <v>0</v>
      </c>
      <c r="F15" s="285">
        <f t="shared" si="0"/>
        <v>0</v>
      </c>
      <c r="G15" s="737">
        <f t="shared" si="1"/>
        <v>0</v>
      </c>
      <c r="H15" s="909"/>
      <c r="I15" s="909"/>
      <c r="K15" s="145"/>
    </row>
    <row r="16" spans="1:11" s="31" customFormat="1" ht="19.149999999999999" customHeight="1">
      <c r="A16" s="266">
        <v>12</v>
      </c>
      <c r="B16" s="892"/>
      <c r="C16" s="99" t="s">
        <v>103</v>
      </c>
      <c r="D16" s="910">
        <f>ROUND(流动资产汇总!C15,2)</f>
        <v>0</v>
      </c>
      <c r="E16" s="910">
        <f>ROUND(流动资产汇总!D15,2)</f>
        <v>0</v>
      </c>
      <c r="F16" s="285">
        <f t="shared" si="0"/>
        <v>0</v>
      </c>
      <c r="G16" s="737">
        <f t="shared" si="1"/>
        <v>0</v>
      </c>
      <c r="H16" s="909"/>
      <c r="I16" s="909"/>
      <c r="K16" s="145"/>
    </row>
    <row r="17" spans="1:11" s="31" customFormat="1" ht="19.149999999999999" customHeight="1">
      <c r="A17" s="266">
        <v>13</v>
      </c>
      <c r="B17" s="892"/>
      <c r="C17" s="99" t="s">
        <v>104</v>
      </c>
      <c r="D17" s="910">
        <f>ROUND(流动资产汇总!C16,2)</f>
        <v>0</v>
      </c>
      <c r="E17" s="910">
        <f>ROUND(流动资产汇总!D16,2)</f>
        <v>0</v>
      </c>
      <c r="F17" s="285">
        <f t="shared" si="0"/>
        <v>0</v>
      </c>
      <c r="G17" s="737">
        <f t="shared" si="1"/>
        <v>0</v>
      </c>
      <c r="H17" s="909"/>
      <c r="I17" s="909"/>
      <c r="K17" s="145"/>
    </row>
    <row r="18" spans="1:11" s="31" customFormat="1" ht="19.149999999999999" customHeight="1">
      <c r="A18" s="266">
        <v>14</v>
      </c>
      <c r="B18" s="892"/>
      <c r="C18" s="99" t="s">
        <v>105</v>
      </c>
      <c r="D18" s="910">
        <f>ROUND(流动资产汇总!C17,2)</f>
        <v>0</v>
      </c>
      <c r="E18" s="910">
        <f>ROUND(流动资产汇总!D17,2)</f>
        <v>0</v>
      </c>
      <c r="F18" s="285">
        <f t="shared" si="0"/>
        <v>0</v>
      </c>
      <c r="G18" s="737">
        <f t="shared" si="1"/>
        <v>0</v>
      </c>
      <c r="H18" s="909"/>
      <c r="I18" s="909"/>
      <c r="J18" s="410"/>
      <c r="K18" s="145"/>
    </row>
    <row r="19" spans="1:11" s="145" customFormat="1" ht="19.149999999999999" customHeight="1">
      <c r="A19" s="253">
        <v>15</v>
      </c>
      <c r="B19" s="407" t="s">
        <v>106</v>
      </c>
      <c r="C19" s="907"/>
      <c r="D19" s="908">
        <f>SUM(D20:D37)</f>
        <v>9297558.6600000001</v>
      </c>
      <c r="E19" s="908">
        <f>SUM(E20:E37)</f>
        <v>7486650</v>
      </c>
      <c r="F19" s="285">
        <f t="shared" si="0"/>
        <v>-1810908.6600000001</v>
      </c>
      <c r="G19" s="737">
        <f t="shared" si="1"/>
        <v>-19.48</v>
      </c>
      <c r="H19" s="909"/>
      <c r="I19" s="909"/>
      <c r="J19" s="348"/>
    </row>
    <row r="20" spans="1:11" s="145" customFormat="1" ht="19.149999999999999" customHeight="1">
      <c r="A20" s="266">
        <v>16</v>
      </c>
      <c r="B20" s="407"/>
      <c r="C20" s="99" t="s">
        <v>107</v>
      </c>
      <c r="D20" s="910">
        <f>非流动资产汇总!C5</f>
        <v>0</v>
      </c>
      <c r="E20" s="910">
        <f>非流动资产汇总!D5</f>
        <v>0</v>
      </c>
      <c r="F20" s="285">
        <f t="shared" ref="F20:F40" si="2">E20-D20</f>
        <v>0</v>
      </c>
      <c r="G20" s="737">
        <f t="shared" ref="G20:G40" si="3">IF(D20=0,0,ROUND((E20-D20)/D20*100,2))</f>
        <v>0</v>
      </c>
      <c r="H20" s="909"/>
      <c r="I20" s="909"/>
    </row>
    <row r="21" spans="1:11" s="31" customFormat="1" ht="19.149999999999999" customHeight="1">
      <c r="A21" s="266">
        <v>17</v>
      </c>
      <c r="B21" s="407"/>
      <c r="C21" s="99" t="s">
        <v>108</v>
      </c>
      <c r="D21" s="910">
        <f>非流动资产汇总!C6</f>
        <v>0</v>
      </c>
      <c r="E21" s="910">
        <f>非流动资产汇总!D6</f>
        <v>0</v>
      </c>
      <c r="F21" s="285">
        <f t="shared" si="2"/>
        <v>0</v>
      </c>
      <c r="G21" s="737">
        <f t="shared" si="3"/>
        <v>0</v>
      </c>
      <c r="H21" s="909"/>
      <c r="I21" s="909"/>
      <c r="K21" s="145"/>
    </row>
    <row r="22" spans="1:11" s="31" customFormat="1" ht="19.149999999999999" customHeight="1">
      <c r="A22" s="266">
        <v>18</v>
      </c>
      <c r="B22" s="407"/>
      <c r="C22" s="99" t="s">
        <v>109</v>
      </c>
      <c r="D22" s="910">
        <f>非流动资产汇总!C7</f>
        <v>0</v>
      </c>
      <c r="E22" s="910">
        <f>非流动资产汇总!D7</f>
        <v>0</v>
      </c>
      <c r="F22" s="285">
        <f t="shared" si="2"/>
        <v>0</v>
      </c>
      <c r="G22" s="737">
        <f t="shared" si="3"/>
        <v>0</v>
      </c>
      <c r="H22" s="909"/>
      <c r="I22" s="909"/>
      <c r="K22" s="145"/>
    </row>
    <row r="23" spans="1:11" s="31" customFormat="1" ht="19.149999999999999" customHeight="1">
      <c r="A23" s="266">
        <v>19</v>
      </c>
      <c r="B23" s="407"/>
      <c r="C23" s="99" t="s">
        <v>110</v>
      </c>
      <c r="D23" s="910">
        <f>非流动资产汇总!C8</f>
        <v>0</v>
      </c>
      <c r="E23" s="910">
        <f>非流动资产汇总!D8</f>
        <v>0</v>
      </c>
      <c r="F23" s="285">
        <f t="shared" si="2"/>
        <v>0</v>
      </c>
      <c r="G23" s="737">
        <f t="shared" si="3"/>
        <v>0</v>
      </c>
      <c r="H23" s="909"/>
      <c r="I23" s="909"/>
      <c r="K23" s="145"/>
    </row>
    <row r="24" spans="1:11" s="31" customFormat="1" ht="19.149999999999999" customHeight="1">
      <c r="A24" s="266">
        <v>20</v>
      </c>
      <c r="B24" s="407"/>
      <c r="C24" s="99" t="s">
        <v>111</v>
      </c>
      <c r="D24" s="910">
        <f>非流动资产汇总!C9</f>
        <v>0</v>
      </c>
      <c r="E24" s="910">
        <f>非流动资产汇总!D9</f>
        <v>0</v>
      </c>
      <c r="F24" s="285">
        <f t="shared" si="2"/>
        <v>0</v>
      </c>
      <c r="G24" s="737">
        <f t="shared" si="3"/>
        <v>0</v>
      </c>
      <c r="H24" s="909"/>
      <c r="I24" s="909"/>
      <c r="K24" s="145"/>
    </row>
    <row r="25" spans="1:11" s="31" customFormat="1" ht="19.149999999999999" customHeight="1">
      <c r="A25" s="266">
        <v>21</v>
      </c>
      <c r="B25" s="407"/>
      <c r="C25" s="99" t="s">
        <v>112</v>
      </c>
      <c r="D25" s="910">
        <f>非流动资产汇总!C10</f>
        <v>0</v>
      </c>
      <c r="E25" s="910">
        <f>非流动资产汇总!D10</f>
        <v>0</v>
      </c>
      <c r="F25" s="285">
        <f t="shared" si="2"/>
        <v>0</v>
      </c>
      <c r="G25" s="737">
        <f t="shared" si="3"/>
        <v>0</v>
      </c>
      <c r="H25" s="909"/>
      <c r="I25" s="909"/>
      <c r="K25" s="145"/>
    </row>
    <row r="26" spans="1:11" s="31" customFormat="1" ht="19.149999999999999" customHeight="1">
      <c r="A26" s="266">
        <v>22</v>
      </c>
      <c r="B26" s="407"/>
      <c r="C26" s="99" t="s">
        <v>113</v>
      </c>
      <c r="D26" s="910">
        <f>非流动资产汇总!C11</f>
        <v>0</v>
      </c>
      <c r="E26" s="910">
        <f>非流动资产汇总!D11</f>
        <v>0</v>
      </c>
      <c r="F26" s="285">
        <f t="shared" si="2"/>
        <v>0</v>
      </c>
      <c r="G26" s="737">
        <f t="shared" si="3"/>
        <v>0</v>
      </c>
      <c r="H26" s="909"/>
      <c r="I26" s="909"/>
      <c r="K26" s="145"/>
    </row>
    <row r="27" spans="1:11" s="31" customFormat="1" ht="19.149999999999999" customHeight="1">
      <c r="A27" s="266">
        <v>23</v>
      </c>
      <c r="B27" s="892" t="s">
        <v>114</v>
      </c>
      <c r="C27" s="99" t="s">
        <v>115</v>
      </c>
      <c r="D27" s="910">
        <f>非流动资产汇总!C12</f>
        <v>3664597.1500000004</v>
      </c>
      <c r="E27" s="910">
        <f>非流动资产汇总!D12</f>
        <v>1974550</v>
      </c>
      <c r="F27" s="285">
        <f t="shared" si="2"/>
        <v>-1690047.1500000004</v>
      </c>
      <c r="G27" s="737">
        <f t="shared" si="3"/>
        <v>-46.12</v>
      </c>
      <c r="H27" s="909">
        <v>3664597.15</v>
      </c>
      <c r="I27" s="909">
        <f>D27-H27</f>
        <v>0</v>
      </c>
      <c r="J27" s="410"/>
      <c r="K27" s="145"/>
    </row>
    <row r="28" spans="1:11" s="31" customFormat="1" ht="19.149999999999999" customHeight="1">
      <c r="A28" s="266">
        <v>24</v>
      </c>
      <c r="B28" s="892"/>
      <c r="C28" s="99" t="s">
        <v>116</v>
      </c>
      <c r="D28" s="910">
        <f>非流动资产汇总!C13</f>
        <v>0</v>
      </c>
      <c r="E28" s="910">
        <f>非流动资产汇总!D13</f>
        <v>0</v>
      </c>
      <c r="F28" s="285">
        <f t="shared" si="2"/>
        <v>0</v>
      </c>
      <c r="G28" s="737">
        <f t="shared" si="3"/>
        <v>0</v>
      </c>
      <c r="H28" s="909"/>
      <c r="I28" s="909">
        <f t="shared" ref="I28:I38" si="4">D28-H28</f>
        <v>0</v>
      </c>
      <c r="K28" s="145"/>
    </row>
    <row r="29" spans="1:11" s="31" customFormat="1" ht="19.149999999999999" customHeight="1">
      <c r="A29" s="266">
        <v>25</v>
      </c>
      <c r="B29" s="892"/>
      <c r="C29" s="99" t="s">
        <v>117</v>
      </c>
      <c r="D29" s="910">
        <f>非流动资产汇总!C14</f>
        <v>0</v>
      </c>
      <c r="E29" s="910">
        <f>非流动资产汇总!D14</f>
        <v>0</v>
      </c>
      <c r="F29" s="285">
        <f t="shared" si="2"/>
        <v>0</v>
      </c>
      <c r="G29" s="737">
        <f t="shared" si="3"/>
        <v>0</v>
      </c>
      <c r="H29" s="909"/>
      <c r="I29" s="909">
        <f t="shared" si="4"/>
        <v>0</v>
      </c>
      <c r="K29" s="145"/>
    </row>
    <row r="30" spans="1:11" s="31" customFormat="1" ht="19.149999999999999" customHeight="1">
      <c r="A30" s="266">
        <v>26</v>
      </c>
      <c r="B30" s="892"/>
      <c r="C30" s="99" t="s">
        <v>118</v>
      </c>
      <c r="D30" s="910">
        <f>非流动资产汇总!C15</f>
        <v>0</v>
      </c>
      <c r="E30" s="910">
        <f>非流动资产汇总!D15</f>
        <v>0</v>
      </c>
      <c r="F30" s="285">
        <f t="shared" si="2"/>
        <v>0</v>
      </c>
      <c r="G30" s="737">
        <f t="shared" si="3"/>
        <v>0</v>
      </c>
      <c r="H30" s="909"/>
      <c r="I30" s="909">
        <f t="shared" si="4"/>
        <v>0</v>
      </c>
      <c r="K30" s="145"/>
    </row>
    <row r="31" spans="1:11" s="31" customFormat="1" ht="19.149999999999999" customHeight="1">
      <c r="A31" s="266">
        <v>27</v>
      </c>
      <c r="B31" s="892"/>
      <c r="C31" s="99" t="s">
        <v>119</v>
      </c>
      <c r="D31" s="910">
        <f>非流动资产汇总!C16</f>
        <v>0</v>
      </c>
      <c r="E31" s="910">
        <f>非流动资产汇总!D16</f>
        <v>0</v>
      </c>
      <c r="F31" s="285">
        <f t="shared" si="2"/>
        <v>0</v>
      </c>
      <c r="G31" s="737">
        <f t="shared" si="3"/>
        <v>0</v>
      </c>
      <c r="H31" s="909"/>
      <c r="I31" s="909">
        <f t="shared" si="4"/>
        <v>0</v>
      </c>
      <c r="K31" s="145"/>
    </row>
    <row r="32" spans="1:11" s="31" customFormat="1" ht="19.149999999999999" customHeight="1">
      <c r="A32" s="266">
        <v>28</v>
      </c>
      <c r="B32" s="892"/>
      <c r="C32" s="99" t="s">
        <v>120</v>
      </c>
      <c r="D32" s="910">
        <f>非流动资产汇总!C17</f>
        <v>5632961.5099999998</v>
      </c>
      <c r="E32" s="910">
        <f>非流动资产汇总!D17</f>
        <v>5512100</v>
      </c>
      <c r="F32" s="285">
        <f t="shared" si="2"/>
        <v>-120861.50999999978</v>
      </c>
      <c r="G32" s="737">
        <f t="shared" si="3"/>
        <v>-2.15</v>
      </c>
      <c r="H32" s="909">
        <v>5632961.5099999998</v>
      </c>
      <c r="I32" s="909">
        <f t="shared" si="4"/>
        <v>0</v>
      </c>
      <c r="J32" s="410"/>
      <c r="K32" s="145"/>
    </row>
    <row r="33" spans="1:11" s="31" customFormat="1" ht="19.149999999999999" customHeight="1">
      <c r="A33" s="266">
        <v>29</v>
      </c>
      <c r="B33" s="892"/>
      <c r="C33" s="99" t="s">
        <v>121</v>
      </c>
      <c r="D33" s="910">
        <f>非流动资产汇总!C18</f>
        <v>0</v>
      </c>
      <c r="E33" s="910">
        <f>非流动资产汇总!D18</f>
        <v>0</v>
      </c>
      <c r="F33" s="285">
        <f t="shared" si="2"/>
        <v>0</v>
      </c>
      <c r="G33" s="737">
        <f t="shared" si="3"/>
        <v>0</v>
      </c>
      <c r="H33" s="909"/>
      <c r="I33" s="909">
        <f t="shared" si="4"/>
        <v>0</v>
      </c>
      <c r="K33" s="145"/>
    </row>
    <row r="34" spans="1:11" s="31" customFormat="1" ht="19.149999999999999" customHeight="1">
      <c r="A34" s="266">
        <v>30</v>
      </c>
      <c r="B34" s="892"/>
      <c r="C34" s="99" t="s">
        <v>122</v>
      </c>
      <c r="D34" s="910">
        <f>非流动资产汇总!C19</f>
        <v>0</v>
      </c>
      <c r="E34" s="910">
        <f>非流动资产汇总!D19</f>
        <v>0</v>
      </c>
      <c r="F34" s="285">
        <f t="shared" si="2"/>
        <v>0</v>
      </c>
      <c r="G34" s="737">
        <f t="shared" si="3"/>
        <v>0</v>
      </c>
      <c r="H34" s="909"/>
      <c r="I34" s="909">
        <f t="shared" si="4"/>
        <v>0</v>
      </c>
      <c r="K34" s="145"/>
    </row>
    <row r="35" spans="1:11" s="31" customFormat="1" ht="19.149999999999999" customHeight="1">
      <c r="A35" s="266">
        <v>31</v>
      </c>
      <c r="B35" s="892"/>
      <c r="C35" s="99" t="s">
        <v>123</v>
      </c>
      <c r="D35" s="910">
        <f>非流动资产汇总!C20</f>
        <v>0</v>
      </c>
      <c r="E35" s="910">
        <f>非流动资产汇总!D20</f>
        <v>0</v>
      </c>
      <c r="F35" s="285">
        <f t="shared" si="2"/>
        <v>0</v>
      </c>
      <c r="G35" s="737">
        <f t="shared" si="3"/>
        <v>0</v>
      </c>
      <c r="H35" s="909"/>
      <c r="I35" s="909">
        <f t="shared" si="4"/>
        <v>0</v>
      </c>
      <c r="K35" s="145"/>
    </row>
    <row r="36" spans="1:11" s="31" customFormat="1" ht="19.149999999999999" customHeight="1">
      <c r="A36" s="266">
        <v>32</v>
      </c>
      <c r="B36" s="892"/>
      <c r="C36" s="99" t="s">
        <v>124</v>
      </c>
      <c r="D36" s="910">
        <f>非流动资产汇总!C21</f>
        <v>0</v>
      </c>
      <c r="E36" s="910">
        <f>非流动资产汇总!D21</f>
        <v>0</v>
      </c>
      <c r="F36" s="285">
        <f t="shared" si="2"/>
        <v>0</v>
      </c>
      <c r="G36" s="737">
        <f t="shared" si="3"/>
        <v>0</v>
      </c>
      <c r="H36" s="909"/>
      <c r="I36" s="909">
        <f t="shared" si="4"/>
        <v>0</v>
      </c>
      <c r="K36" s="145"/>
    </row>
    <row r="37" spans="1:11" s="31" customFormat="1" ht="19.149999999999999" customHeight="1">
      <c r="A37" s="266">
        <v>33</v>
      </c>
      <c r="B37" s="892" t="s">
        <v>114</v>
      </c>
      <c r="C37" s="99" t="s">
        <v>125</v>
      </c>
      <c r="D37" s="910">
        <f>非流动资产汇总!C22</f>
        <v>0</v>
      </c>
      <c r="E37" s="910">
        <f>非流动资产汇总!D22</f>
        <v>0</v>
      </c>
      <c r="F37" s="285">
        <f t="shared" si="2"/>
        <v>0</v>
      </c>
      <c r="G37" s="737">
        <f t="shared" si="3"/>
        <v>0</v>
      </c>
      <c r="H37" s="909"/>
      <c r="I37" s="909">
        <f t="shared" si="4"/>
        <v>0</v>
      </c>
      <c r="K37" s="145"/>
    </row>
    <row r="38" spans="1:11" s="145" customFormat="1" ht="19.149999999999999" customHeight="1">
      <c r="A38" s="253">
        <v>34</v>
      </c>
      <c r="B38" s="407" t="s">
        <v>126</v>
      </c>
      <c r="C38" s="907" t="s">
        <v>72</v>
      </c>
      <c r="D38" s="908">
        <f>D5+D19</f>
        <v>9297558.6600000001</v>
      </c>
      <c r="E38" s="908">
        <f>E5+E19</f>
        <v>7486650</v>
      </c>
      <c r="F38" s="285">
        <f t="shared" si="2"/>
        <v>-1810908.6600000001</v>
      </c>
      <c r="G38" s="737">
        <f t="shared" si="3"/>
        <v>-19.48</v>
      </c>
      <c r="H38" s="909">
        <v>9297558.6600000001</v>
      </c>
      <c r="I38" s="909">
        <f t="shared" si="4"/>
        <v>0</v>
      </c>
      <c r="J38" s="348"/>
    </row>
    <row r="39" spans="1:11" s="145" customFormat="1" ht="19.149999999999999" hidden="1" customHeight="1">
      <c r="A39" s="253">
        <v>35</v>
      </c>
      <c r="B39" s="407" t="s">
        <v>127</v>
      </c>
      <c r="C39" s="907" t="s">
        <v>128</v>
      </c>
      <c r="D39" s="908">
        <f>ROUND(SUM(D40:D52),2)</f>
        <v>0</v>
      </c>
      <c r="E39" s="908">
        <f>SUM(E40:E52)</f>
        <v>0</v>
      </c>
      <c r="F39" s="285">
        <f t="shared" si="2"/>
        <v>0</v>
      </c>
      <c r="G39" s="737">
        <f t="shared" si="3"/>
        <v>0</v>
      </c>
      <c r="H39" s="909"/>
      <c r="I39" s="909"/>
      <c r="J39" s="348"/>
    </row>
    <row r="40" spans="1:11" s="31" customFormat="1" ht="19.149999999999999" hidden="1" customHeight="1">
      <c r="A40" s="266">
        <v>36</v>
      </c>
      <c r="B40" s="892"/>
      <c r="C40" s="99" t="s">
        <v>129</v>
      </c>
      <c r="D40" s="910">
        <f>ROUND(流动负债汇总表!C5,2)</f>
        <v>0</v>
      </c>
      <c r="E40" s="910">
        <f>ROUND(流动负债汇总表!D5,2)</f>
        <v>0</v>
      </c>
      <c r="F40" s="285">
        <f t="shared" si="2"/>
        <v>0</v>
      </c>
      <c r="G40" s="737">
        <f t="shared" si="3"/>
        <v>0</v>
      </c>
      <c r="H40" s="909"/>
      <c r="I40" s="909"/>
      <c r="K40" s="145"/>
    </row>
    <row r="41" spans="1:11" s="31" customFormat="1" ht="19.149999999999999" hidden="1" customHeight="1">
      <c r="A41" s="266">
        <v>37</v>
      </c>
      <c r="B41" s="892"/>
      <c r="C41" s="99" t="s">
        <v>130</v>
      </c>
      <c r="D41" s="910">
        <f>ROUND(流动负债汇总表!C6,2)</f>
        <v>0</v>
      </c>
      <c r="E41" s="910">
        <f>ROUND(流动负债汇总表!D6,2)</f>
        <v>0</v>
      </c>
      <c r="F41" s="285">
        <f t="shared" ref="F41:F54" si="5">E41-D41</f>
        <v>0</v>
      </c>
      <c r="G41" s="737">
        <f t="shared" ref="G41:G54" si="6">IF(D41=0,0,ROUND((E41-D41)/D41*100,2))</f>
        <v>0</v>
      </c>
      <c r="H41" s="909"/>
      <c r="I41" s="909"/>
      <c r="K41" s="145"/>
    </row>
    <row r="42" spans="1:11" s="31" customFormat="1" ht="19.149999999999999" hidden="1" customHeight="1">
      <c r="A42" s="266">
        <v>38</v>
      </c>
      <c r="B42" s="892"/>
      <c r="C42" s="99" t="s">
        <v>131</v>
      </c>
      <c r="D42" s="910">
        <f>ROUND(流动负债汇总表!C7,2)</f>
        <v>0</v>
      </c>
      <c r="E42" s="910">
        <f>ROUND(流动负债汇总表!D7,2)</f>
        <v>0</v>
      </c>
      <c r="F42" s="285">
        <f t="shared" si="5"/>
        <v>0</v>
      </c>
      <c r="G42" s="737">
        <f t="shared" si="6"/>
        <v>0</v>
      </c>
      <c r="H42" s="909"/>
      <c r="I42" s="909"/>
      <c r="K42" s="145"/>
    </row>
    <row r="43" spans="1:11" s="31" customFormat="1" ht="19.149999999999999" hidden="1" customHeight="1">
      <c r="A43" s="266">
        <v>39</v>
      </c>
      <c r="B43" s="892"/>
      <c r="C43" s="99" t="s">
        <v>132</v>
      </c>
      <c r="D43" s="910">
        <f>ROUND(流动负债汇总表!C8,2)</f>
        <v>0</v>
      </c>
      <c r="E43" s="910">
        <f>ROUND(流动负债汇总表!D8,2)</f>
        <v>0</v>
      </c>
      <c r="F43" s="285">
        <f t="shared" si="5"/>
        <v>0</v>
      </c>
      <c r="G43" s="737">
        <f t="shared" si="6"/>
        <v>0</v>
      </c>
      <c r="H43" s="909"/>
      <c r="I43" s="909"/>
      <c r="K43" s="145"/>
    </row>
    <row r="44" spans="1:11" s="31" customFormat="1" ht="19.149999999999999" hidden="1" customHeight="1">
      <c r="A44" s="266">
        <v>40</v>
      </c>
      <c r="B44" s="892"/>
      <c r="C44" s="99" t="s">
        <v>133</v>
      </c>
      <c r="D44" s="910">
        <f>ROUND(流动负债汇总表!C9,2)</f>
        <v>0</v>
      </c>
      <c r="E44" s="910">
        <f>ROUND(流动负债汇总表!D9,2)</f>
        <v>0</v>
      </c>
      <c r="F44" s="285">
        <f t="shared" si="5"/>
        <v>0</v>
      </c>
      <c r="G44" s="737">
        <f t="shared" si="6"/>
        <v>0</v>
      </c>
      <c r="H44" s="909"/>
      <c r="I44" s="909"/>
      <c r="J44" s="410"/>
      <c r="K44" s="145"/>
    </row>
    <row r="45" spans="1:11" s="31" customFormat="1" ht="19.149999999999999" hidden="1" customHeight="1">
      <c r="A45" s="266">
        <v>41</v>
      </c>
      <c r="B45" s="892"/>
      <c r="C45" s="99" t="s">
        <v>134</v>
      </c>
      <c r="D45" s="910">
        <f>ROUND(流动负债汇总表!C10,2)</f>
        <v>0</v>
      </c>
      <c r="E45" s="910">
        <f>ROUND(流动负债汇总表!D10,2)</f>
        <v>0</v>
      </c>
      <c r="F45" s="285">
        <f t="shared" si="5"/>
        <v>0</v>
      </c>
      <c r="G45" s="737">
        <f t="shared" si="6"/>
        <v>0</v>
      </c>
      <c r="H45" s="909"/>
      <c r="I45" s="909"/>
      <c r="K45" s="145"/>
    </row>
    <row r="46" spans="1:11" s="31" customFormat="1" ht="19.149999999999999" hidden="1" customHeight="1">
      <c r="A46" s="266">
        <v>42</v>
      </c>
      <c r="B46" s="892"/>
      <c r="C46" s="99" t="s">
        <v>135</v>
      </c>
      <c r="D46" s="910">
        <f>ROUND(流动负债汇总表!C11,2)</f>
        <v>0</v>
      </c>
      <c r="E46" s="910">
        <f>ROUND(流动负债汇总表!D11,2)</f>
        <v>0</v>
      </c>
      <c r="F46" s="285">
        <f t="shared" si="5"/>
        <v>0</v>
      </c>
      <c r="G46" s="737">
        <f t="shared" si="6"/>
        <v>0</v>
      </c>
      <c r="H46" s="909"/>
      <c r="I46" s="909"/>
      <c r="K46" s="145"/>
    </row>
    <row r="47" spans="1:11" s="31" customFormat="1" ht="19.149999999999999" hidden="1" customHeight="1">
      <c r="A47" s="266">
        <v>43</v>
      </c>
      <c r="B47" s="892"/>
      <c r="C47" s="99" t="s">
        <v>136</v>
      </c>
      <c r="D47" s="910">
        <f>ROUND(流动负债汇总表!C12,2)</f>
        <v>0</v>
      </c>
      <c r="E47" s="910">
        <f>ROUND(流动负债汇总表!D12,2)</f>
        <v>0</v>
      </c>
      <c r="F47" s="285">
        <f t="shared" si="5"/>
        <v>0</v>
      </c>
      <c r="G47" s="737">
        <f t="shared" si="6"/>
        <v>0</v>
      </c>
      <c r="H47" s="909"/>
      <c r="I47" s="909"/>
      <c r="K47" s="145"/>
    </row>
    <row r="48" spans="1:11" s="31" customFormat="1" ht="19.149999999999999" hidden="1" customHeight="1">
      <c r="A48" s="266">
        <v>44</v>
      </c>
      <c r="B48" s="892"/>
      <c r="C48" s="99" t="s">
        <v>137</v>
      </c>
      <c r="D48" s="910">
        <f>ROUND(流动负债汇总表!C13,2)</f>
        <v>0</v>
      </c>
      <c r="E48" s="910">
        <f>ROUND(流动负债汇总表!D13,2)</f>
        <v>0</v>
      </c>
      <c r="F48" s="285">
        <f t="shared" si="5"/>
        <v>0</v>
      </c>
      <c r="G48" s="737">
        <f t="shared" si="6"/>
        <v>0</v>
      </c>
      <c r="H48" s="909"/>
      <c r="I48" s="909"/>
      <c r="K48" s="145"/>
    </row>
    <row r="49" spans="1:11" s="31" customFormat="1" ht="19.149999999999999" hidden="1" customHeight="1">
      <c r="A49" s="266">
        <v>45</v>
      </c>
      <c r="B49" s="892"/>
      <c r="C49" s="99" t="s">
        <v>138</v>
      </c>
      <c r="D49" s="910">
        <f>ROUND(流动负债汇总表!C14,2)</f>
        <v>0</v>
      </c>
      <c r="E49" s="910">
        <f>ROUND(流动负债汇总表!D14,2)</f>
        <v>0</v>
      </c>
      <c r="F49" s="285">
        <f t="shared" si="5"/>
        <v>0</v>
      </c>
      <c r="G49" s="737">
        <f t="shared" si="6"/>
        <v>0</v>
      </c>
      <c r="H49" s="909"/>
      <c r="I49" s="909"/>
      <c r="J49" s="410"/>
      <c r="K49" s="145"/>
    </row>
    <row r="50" spans="1:11" s="31" customFormat="1" ht="19.149999999999999" hidden="1" customHeight="1">
      <c r="A50" s="266">
        <v>46</v>
      </c>
      <c r="B50" s="892"/>
      <c r="C50" s="99" t="s">
        <v>139</v>
      </c>
      <c r="D50" s="910">
        <f>ROUND(流动负债汇总表!C15,2)</f>
        <v>0</v>
      </c>
      <c r="E50" s="910">
        <f>ROUND(流动负债汇总表!D15,2)</f>
        <v>0</v>
      </c>
      <c r="F50" s="285">
        <f t="shared" si="5"/>
        <v>0</v>
      </c>
      <c r="G50" s="737">
        <f t="shared" si="6"/>
        <v>0</v>
      </c>
      <c r="H50" s="909"/>
      <c r="I50" s="909"/>
      <c r="K50" s="145"/>
    </row>
    <row r="51" spans="1:11" s="31" customFormat="1" ht="19.149999999999999" hidden="1" customHeight="1">
      <c r="A51" s="266">
        <v>47</v>
      </c>
      <c r="B51" s="892"/>
      <c r="C51" s="99" t="s">
        <v>140</v>
      </c>
      <c r="D51" s="910">
        <f>ROUND(流动负债汇总表!C16,2)</f>
        <v>0</v>
      </c>
      <c r="E51" s="910">
        <f>ROUND(流动负债汇总表!D16,2)</f>
        <v>0</v>
      </c>
      <c r="F51" s="285">
        <f t="shared" si="5"/>
        <v>0</v>
      </c>
      <c r="G51" s="737">
        <f t="shared" si="6"/>
        <v>0</v>
      </c>
      <c r="H51" s="909"/>
      <c r="I51" s="909"/>
      <c r="K51" s="145"/>
    </row>
    <row r="52" spans="1:11" s="31" customFormat="1" ht="19.149999999999999" hidden="1" customHeight="1">
      <c r="A52" s="266">
        <v>48</v>
      </c>
      <c r="B52" s="892"/>
      <c r="C52" s="99" t="s">
        <v>141</v>
      </c>
      <c r="D52" s="910">
        <f>ROUND(流动负债汇总表!C17,2)</f>
        <v>0</v>
      </c>
      <c r="E52" s="910">
        <f>ROUND(流动负债汇总表!D17,2)</f>
        <v>0</v>
      </c>
      <c r="F52" s="285">
        <f t="shared" si="5"/>
        <v>0</v>
      </c>
      <c r="G52" s="737">
        <f t="shared" si="6"/>
        <v>0</v>
      </c>
      <c r="H52" s="909"/>
      <c r="I52" s="909"/>
      <c r="K52" s="145"/>
    </row>
    <row r="53" spans="1:11" s="145" customFormat="1" ht="19.149999999999999" hidden="1" customHeight="1">
      <c r="A53" s="253">
        <v>49</v>
      </c>
      <c r="B53" s="407" t="s">
        <v>142</v>
      </c>
      <c r="C53" s="907" t="s">
        <v>143</v>
      </c>
      <c r="D53" s="908">
        <f>SUM(D54:D62)</f>
        <v>0</v>
      </c>
      <c r="E53" s="908">
        <f>SUM(E54:E62)</f>
        <v>0</v>
      </c>
      <c r="F53" s="285">
        <f t="shared" si="5"/>
        <v>0</v>
      </c>
      <c r="G53" s="737">
        <f t="shared" si="6"/>
        <v>0</v>
      </c>
      <c r="H53" s="909"/>
      <c r="I53" s="909"/>
    </row>
    <row r="54" spans="1:11" s="31" customFormat="1" ht="19.149999999999999" hidden="1" customHeight="1">
      <c r="A54" s="266">
        <v>50</v>
      </c>
      <c r="B54" s="892"/>
      <c r="C54" s="99" t="s">
        <v>144</v>
      </c>
      <c r="D54" s="910">
        <f>ROUND(非流动负债汇总!C5,2)</f>
        <v>0</v>
      </c>
      <c r="E54" s="910">
        <f>ROUND(非流动负债汇总!D5,2)</f>
        <v>0</v>
      </c>
      <c r="F54" s="285">
        <f t="shared" si="5"/>
        <v>0</v>
      </c>
      <c r="G54" s="737">
        <f t="shared" si="6"/>
        <v>0</v>
      </c>
      <c r="H54" s="909"/>
      <c r="I54" s="909"/>
      <c r="K54" s="145"/>
    </row>
    <row r="55" spans="1:11" s="31" customFormat="1" ht="19.149999999999999" hidden="1" customHeight="1">
      <c r="A55" s="266">
        <v>51</v>
      </c>
      <c r="B55" s="892"/>
      <c r="C55" s="99" t="s">
        <v>145</v>
      </c>
      <c r="D55" s="910">
        <f>ROUND(非流动负债汇总!C6,2)</f>
        <v>0</v>
      </c>
      <c r="E55" s="910">
        <f>ROUND(非流动负债汇总!D6,2)</f>
        <v>0</v>
      </c>
      <c r="F55" s="285">
        <f t="shared" ref="F55:F64" si="7">E55-D55</f>
        <v>0</v>
      </c>
      <c r="G55" s="737">
        <f t="shared" ref="G55:G63" si="8">IF(D55=0,0,ROUND((E55-D55)/D55*100,2))</f>
        <v>0</v>
      </c>
      <c r="H55" s="909"/>
      <c r="I55" s="909"/>
      <c r="K55" s="145"/>
    </row>
    <row r="56" spans="1:11" s="31" customFormat="1" ht="19.149999999999999" hidden="1" customHeight="1">
      <c r="A56" s="266">
        <v>52</v>
      </c>
      <c r="B56" s="892"/>
      <c r="C56" s="99" t="s">
        <v>146</v>
      </c>
      <c r="D56" s="910">
        <f>ROUND(非流动负债汇总!C7,2)</f>
        <v>0</v>
      </c>
      <c r="E56" s="910">
        <f>ROUND(非流动负债汇总!D7,2)</f>
        <v>0</v>
      </c>
      <c r="F56" s="285">
        <f t="shared" si="7"/>
        <v>0</v>
      </c>
      <c r="G56" s="737">
        <f t="shared" si="8"/>
        <v>0</v>
      </c>
      <c r="H56" s="909"/>
      <c r="I56" s="909"/>
      <c r="K56" s="145"/>
    </row>
    <row r="57" spans="1:11" s="31" customFormat="1" ht="19.149999999999999" hidden="1" customHeight="1">
      <c r="A57" s="266">
        <v>53</v>
      </c>
      <c r="B57" s="892"/>
      <c r="C57" s="99" t="s">
        <v>147</v>
      </c>
      <c r="D57" s="910">
        <f>ROUND(非流动负债汇总!C8,2)</f>
        <v>0</v>
      </c>
      <c r="E57" s="910">
        <f>ROUND(非流动负债汇总!D8,2)</f>
        <v>0</v>
      </c>
      <c r="F57" s="285">
        <f t="shared" si="7"/>
        <v>0</v>
      </c>
      <c r="G57" s="737">
        <f t="shared" si="8"/>
        <v>0</v>
      </c>
      <c r="H57" s="909"/>
      <c r="I57" s="909"/>
      <c r="K57" s="145"/>
    </row>
    <row r="58" spans="1:11" s="31" customFormat="1" ht="19.149999999999999" hidden="1" customHeight="1">
      <c r="A58" s="266">
        <v>54</v>
      </c>
      <c r="B58" s="892"/>
      <c r="C58" s="99" t="s">
        <v>148</v>
      </c>
      <c r="D58" s="910">
        <f>ROUND(非流动负债汇总!C9,2)</f>
        <v>0</v>
      </c>
      <c r="E58" s="910">
        <f>ROUND(非流动负债汇总!D9,2)</f>
        <v>0</v>
      </c>
      <c r="F58" s="285">
        <f t="shared" si="7"/>
        <v>0</v>
      </c>
      <c r="G58" s="737">
        <f t="shared" si="8"/>
        <v>0</v>
      </c>
      <c r="H58" s="909"/>
      <c r="I58" s="909"/>
      <c r="K58" s="145"/>
    </row>
    <row r="59" spans="1:11" s="31" customFormat="1" ht="19.149999999999999" hidden="1" customHeight="1">
      <c r="A59" s="266">
        <v>55</v>
      </c>
      <c r="B59" s="892"/>
      <c r="C59" s="99" t="s">
        <v>149</v>
      </c>
      <c r="D59" s="910">
        <f>ROUND(非流动负债汇总!C10,2)</f>
        <v>0</v>
      </c>
      <c r="E59" s="910">
        <f>ROUND(非流动负债汇总!D10,2)</f>
        <v>0</v>
      </c>
      <c r="F59" s="285">
        <f t="shared" si="7"/>
        <v>0</v>
      </c>
      <c r="G59" s="737">
        <f t="shared" si="8"/>
        <v>0</v>
      </c>
      <c r="H59" s="909"/>
      <c r="I59" s="909"/>
      <c r="K59" s="145"/>
    </row>
    <row r="60" spans="1:11" s="31" customFormat="1" ht="19.149999999999999" hidden="1" customHeight="1">
      <c r="A60" s="266">
        <v>56</v>
      </c>
      <c r="B60" s="892"/>
      <c r="C60" s="99" t="s">
        <v>150</v>
      </c>
      <c r="D60" s="910">
        <f>ROUND(非流动负债汇总!C11,2)</f>
        <v>0</v>
      </c>
      <c r="E60" s="910">
        <f>ROUND(非流动负债汇总!D11,2)</f>
        <v>0</v>
      </c>
      <c r="F60" s="285">
        <f t="shared" si="7"/>
        <v>0</v>
      </c>
      <c r="G60" s="737">
        <f t="shared" si="8"/>
        <v>0</v>
      </c>
      <c r="H60" s="909"/>
      <c r="I60" s="909"/>
      <c r="K60" s="145"/>
    </row>
    <row r="61" spans="1:11" s="31" customFormat="1" ht="19.149999999999999" hidden="1" customHeight="1">
      <c r="A61" s="266">
        <v>57</v>
      </c>
      <c r="B61" s="892"/>
      <c r="C61" s="99" t="s">
        <v>151</v>
      </c>
      <c r="D61" s="910">
        <f>ROUND(非流动负债汇总!C12,2)</f>
        <v>0</v>
      </c>
      <c r="E61" s="910">
        <f>ROUND(非流动负债汇总!D12,2)</f>
        <v>0</v>
      </c>
      <c r="F61" s="285">
        <f t="shared" si="7"/>
        <v>0</v>
      </c>
      <c r="G61" s="737">
        <f t="shared" si="8"/>
        <v>0</v>
      </c>
      <c r="H61" s="909"/>
      <c r="I61" s="909"/>
      <c r="K61" s="145"/>
    </row>
    <row r="62" spans="1:11" s="31" customFormat="1" ht="19.149999999999999" hidden="1" customHeight="1">
      <c r="A62" s="266">
        <v>58</v>
      </c>
      <c r="B62" s="892"/>
      <c r="C62" s="99" t="s">
        <v>152</v>
      </c>
      <c r="D62" s="910">
        <f>ROUND(非流动负债汇总!C13,2)</f>
        <v>0</v>
      </c>
      <c r="E62" s="910">
        <f>ROUND(非流动负债汇总!D13,2)</f>
        <v>0</v>
      </c>
      <c r="F62" s="285">
        <f t="shared" si="7"/>
        <v>0</v>
      </c>
      <c r="G62" s="737">
        <f t="shared" si="8"/>
        <v>0</v>
      </c>
      <c r="H62" s="909"/>
      <c r="I62" s="909"/>
      <c r="K62" s="145"/>
    </row>
    <row r="63" spans="1:11" s="145" customFormat="1" ht="19.149999999999999" hidden="1" customHeight="1">
      <c r="A63" s="253">
        <v>59</v>
      </c>
      <c r="B63" s="407" t="s">
        <v>153</v>
      </c>
      <c r="C63" s="907" t="s">
        <v>154</v>
      </c>
      <c r="D63" s="908">
        <f>ROUND(D53+D39,2)</f>
        <v>0</v>
      </c>
      <c r="E63" s="908">
        <f>ROUND(E53+E39,2)</f>
        <v>0</v>
      </c>
      <c r="F63" s="285">
        <f t="shared" si="7"/>
        <v>0</v>
      </c>
      <c r="G63" s="737">
        <f t="shared" si="8"/>
        <v>0</v>
      </c>
      <c r="H63" s="909"/>
      <c r="I63" s="909"/>
      <c r="J63" s="348"/>
    </row>
    <row r="64" spans="1:11" s="145" customFormat="1" ht="19.149999999999999" hidden="1" customHeight="1">
      <c r="A64" s="253">
        <v>60</v>
      </c>
      <c r="B64" s="407" t="s">
        <v>155</v>
      </c>
      <c r="C64" s="907" t="s">
        <v>80</v>
      </c>
      <c r="D64" s="908">
        <f>ROUND(D38-D63,2)</f>
        <v>9297558.6600000001</v>
      </c>
      <c r="E64" s="908">
        <f>ROUND(E38-E63,2)</f>
        <v>7486650</v>
      </c>
      <c r="F64" s="285">
        <f t="shared" si="7"/>
        <v>-1810908.6600000001</v>
      </c>
      <c r="G64" s="737">
        <f>IF(D64=0,0,ROUND((E64-D64)/-D64*100,2))</f>
        <v>19.48</v>
      </c>
      <c r="H64" s="909"/>
      <c r="I64" s="909"/>
      <c r="J64" s="348"/>
    </row>
    <row r="65" spans="1:11" ht="16.5" customHeight="1">
      <c r="A65" s="31"/>
      <c r="B65" s="31"/>
      <c r="C65" s="31"/>
      <c r="D65" s="31"/>
      <c r="E65" s="31"/>
      <c r="F65" s="31"/>
      <c r="G65" s="911" t="s">
        <v>82</v>
      </c>
      <c r="H65" s="912"/>
      <c r="I65" s="912"/>
      <c r="K65" s="145"/>
    </row>
    <row r="66" spans="1:11" ht="16.5" customHeight="1">
      <c r="D66" s="913"/>
      <c r="E66" s="913"/>
      <c r="F66" s="913"/>
      <c r="G66" s="913"/>
      <c r="H66" s="913"/>
      <c r="I66" s="913"/>
    </row>
    <row r="67" spans="1:11" ht="16.5" customHeight="1">
      <c r="D67" s="914"/>
      <c r="E67" s="914"/>
      <c r="F67" s="914"/>
      <c r="G67" s="914"/>
      <c r="H67" s="914"/>
      <c r="I67" s="914"/>
    </row>
    <row r="68" spans="1:11" ht="16.5" customHeight="1">
      <c r="E68" s="914"/>
      <c r="F68" s="914"/>
    </row>
    <row r="69" spans="1:11" ht="16.5" customHeight="1">
      <c r="D69" s="913"/>
      <c r="E69" s="913"/>
      <c r="F69" s="913"/>
      <c r="G69" s="913"/>
      <c r="H69" s="913"/>
      <c r="I69" s="913"/>
    </row>
    <row r="70" spans="1:11" ht="16.5" customHeight="1">
      <c r="F70" s="914"/>
    </row>
  </sheetData>
  <mergeCells count="1">
    <mergeCell ref="C1:F1"/>
  </mergeCells>
  <phoneticPr fontId="12" type="noConversion"/>
  <printOptions horizontalCentered="1"/>
  <pageMargins left="0.74803149606299202" right="0.74803149606299202" top="0.70866141732283505" bottom="0.94488188976377996" header="1.0900000000000001" footer="0.62992125984252001"/>
  <pageSetup paperSize="9" fitToHeight="0" orientation="landscape" r:id="rId1"/>
  <headerFooter>
    <oddHeader>&amp;R&amp;"宋体,加粗"&amp;10第 &amp;P 页，共 &amp;N 页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1" tint="0.499984740745262"/>
  </sheetPr>
  <dimension ref="A1:J28"/>
  <sheetViews>
    <sheetView view="pageBreakPreview" zoomScaleNormal="100" zoomScaleSheetLayoutView="100" workbookViewId="0">
      <selection activeCell="D26" sqref="D26"/>
    </sheetView>
  </sheetViews>
  <sheetFormatPr defaultColWidth="9" defaultRowHeight="15.75"/>
  <cols>
    <col min="1" max="1" width="10.125" style="734" customWidth="1"/>
    <col min="2" max="2" width="27.625" style="9" customWidth="1"/>
    <col min="3" max="3" width="16" style="9" customWidth="1"/>
    <col min="4" max="4" width="15.5" style="9" customWidth="1"/>
    <col min="5" max="5" width="17.125" style="9" customWidth="1"/>
    <col min="6" max="6" width="14.75" style="9" customWidth="1"/>
    <col min="7" max="7" width="19.25" style="9" customWidth="1"/>
    <col min="8" max="8" width="16.25" style="9" customWidth="1"/>
    <col min="9" max="9" width="8.25" style="9" customWidth="1"/>
    <col min="10" max="10" width="18.75" style="9" customWidth="1"/>
    <col min="11" max="16384" width="9" style="9"/>
  </cols>
  <sheetData>
    <row r="1" spans="1:10" ht="30.75" customHeight="1">
      <c r="A1" s="735"/>
      <c r="B1" s="966" t="s">
        <v>489</v>
      </c>
      <c r="C1" s="966"/>
      <c r="D1" s="966"/>
      <c r="E1" s="966"/>
      <c r="F1" s="966"/>
      <c r="G1" s="74" t="s">
        <v>490</v>
      </c>
      <c r="H1" s="736"/>
      <c r="I1" s="736"/>
    </row>
    <row r="2" spans="1:10" s="2" customFormat="1" ht="17.649999999999999" customHeight="1">
      <c r="A2" s="292"/>
      <c r="G2" s="74"/>
      <c r="H2" s="9"/>
      <c r="I2" s="9"/>
      <c r="J2" s="9"/>
    </row>
    <row r="3" spans="1:10" s="3" customFormat="1" ht="18.75" customHeight="1">
      <c r="A3" s="145" t="str">
        <f>分类汇总表!A3</f>
        <v>产权持有人名称：毕节赛德水泥有限公司</v>
      </c>
      <c r="B3" s="145"/>
      <c r="C3" s="8"/>
      <c r="D3" s="317" t="str">
        <f>分类汇总表!D3</f>
        <v xml:space="preserve">          评估基准日：2022年12月31日</v>
      </c>
      <c r="E3" s="8"/>
      <c r="F3" s="8"/>
      <c r="G3" s="74" t="s">
        <v>158</v>
      </c>
      <c r="H3" s="16"/>
      <c r="I3" s="16"/>
      <c r="J3" s="16"/>
    </row>
    <row r="4" spans="1:10" s="4" customFormat="1" ht="18" customHeight="1">
      <c r="A4" s="26" t="s">
        <v>159</v>
      </c>
      <c r="B4" s="17" t="s">
        <v>89</v>
      </c>
      <c r="C4" s="17" t="s">
        <v>24</v>
      </c>
      <c r="D4" s="17" t="s">
        <v>25</v>
      </c>
      <c r="E4" s="17" t="s">
        <v>26</v>
      </c>
      <c r="F4" s="17" t="s">
        <v>27</v>
      </c>
      <c r="G4" s="17" t="s">
        <v>160</v>
      </c>
    </row>
    <row r="5" spans="1:10" s="4" customFormat="1" ht="18" customHeight="1">
      <c r="A5" s="23" t="s">
        <v>491</v>
      </c>
      <c r="B5" s="99" t="s">
        <v>107</v>
      </c>
      <c r="C5" s="64">
        <f>债权投资!H22</f>
        <v>0</v>
      </c>
      <c r="D5" s="64">
        <f>债权投资!I22</f>
        <v>0</v>
      </c>
      <c r="E5" s="64">
        <f>D5-C5</f>
        <v>0</v>
      </c>
      <c r="F5" s="302">
        <f>IF(C5=0,0,ROUND((D5-C5)/C5*100,2))</f>
        <v>0</v>
      </c>
      <c r="G5" s="17"/>
    </row>
    <row r="6" spans="1:10" s="5" customFormat="1" ht="18" customHeight="1">
      <c r="A6" s="23" t="s">
        <v>492</v>
      </c>
      <c r="B6" s="99" t="s">
        <v>108</v>
      </c>
      <c r="C6" s="64">
        <f>其他债权投资!I22</f>
        <v>0</v>
      </c>
      <c r="D6" s="64">
        <f>其他债权投资!J22</f>
        <v>0</v>
      </c>
      <c r="E6" s="64">
        <f t="shared" ref="E6:E17" si="0">D6-C6</f>
        <v>0</v>
      </c>
      <c r="F6" s="302">
        <f t="shared" ref="F6:F17" si="1">IF(C6=0,0,ROUND((D6-C6)/C6*100,2))</f>
        <v>0</v>
      </c>
      <c r="G6" s="20"/>
    </row>
    <row r="7" spans="1:10" s="5" customFormat="1" ht="18" customHeight="1">
      <c r="A7" s="23" t="s">
        <v>493</v>
      </c>
      <c r="B7" s="99" t="s">
        <v>109</v>
      </c>
      <c r="C7" s="64">
        <f>长期应收款!G21</f>
        <v>0</v>
      </c>
      <c r="D7" s="64">
        <f>长期应收款!H21</f>
        <v>0</v>
      </c>
      <c r="E7" s="64">
        <f t="shared" si="0"/>
        <v>0</v>
      </c>
      <c r="F7" s="302">
        <f t="shared" si="1"/>
        <v>0</v>
      </c>
      <c r="G7" s="20"/>
    </row>
    <row r="8" spans="1:10" s="5" customFormat="1" ht="18" customHeight="1">
      <c r="A8" s="23" t="s">
        <v>494</v>
      </c>
      <c r="B8" s="99" t="s">
        <v>110</v>
      </c>
      <c r="C8" s="64">
        <f>长期股权投资!G20</f>
        <v>0</v>
      </c>
      <c r="D8" s="64">
        <f>长期股权投资!H20</f>
        <v>0</v>
      </c>
      <c r="E8" s="64">
        <f t="shared" si="0"/>
        <v>0</v>
      </c>
      <c r="F8" s="302">
        <f t="shared" si="1"/>
        <v>0</v>
      </c>
      <c r="G8" s="20"/>
    </row>
    <row r="9" spans="1:10" s="5" customFormat="1" ht="18" customHeight="1">
      <c r="A9" s="23" t="s">
        <v>495</v>
      </c>
      <c r="B9" s="99" t="s">
        <v>111</v>
      </c>
      <c r="C9" s="64">
        <f>其他权益工具投资汇总表!C21</f>
        <v>0</v>
      </c>
      <c r="D9" s="64">
        <f>其他权益工具投资汇总表!D21</f>
        <v>0</v>
      </c>
      <c r="E9" s="64">
        <f t="shared" si="0"/>
        <v>0</v>
      </c>
      <c r="F9" s="302">
        <f t="shared" si="1"/>
        <v>0</v>
      </c>
      <c r="G9" s="20"/>
    </row>
    <row r="10" spans="1:10" s="5" customFormat="1" ht="18" customHeight="1">
      <c r="A10" s="23" t="s">
        <v>496</v>
      </c>
      <c r="B10" s="99" t="s">
        <v>112</v>
      </c>
      <c r="C10" s="64">
        <f>其他非流动金融资产!G22</f>
        <v>0</v>
      </c>
      <c r="D10" s="64">
        <f>其他非流动金融资产!H22</f>
        <v>0</v>
      </c>
      <c r="E10" s="64">
        <f t="shared" si="0"/>
        <v>0</v>
      </c>
      <c r="F10" s="302">
        <f t="shared" si="1"/>
        <v>0</v>
      </c>
      <c r="G10" s="20"/>
    </row>
    <row r="11" spans="1:10" s="5" customFormat="1" ht="18" customHeight="1">
      <c r="A11" s="23" t="s">
        <v>497</v>
      </c>
      <c r="B11" s="99" t="s">
        <v>113</v>
      </c>
      <c r="C11" s="64">
        <f>投资性房地产汇总!C21</f>
        <v>0</v>
      </c>
      <c r="D11" s="64">
        <f>投资性房地产汇总!D21</f>
        <v>0</v>
      </c>
      <c r="E11" s="64">
        <f t="shared" si="0"/>
        <v>0</v>
      </c>
      <c r="F11" s="302">
        <f t="shared" si="1"/>
        <v>0</v>
      </c>
      <c r="G11" s="20"/>
    </row>
    <row r="12" spans="1:10" s="5" customFormat="1" ht="18" customHeight="1">
      <c r="A12" s="23" t="s">
        <v>498</v>
      </c>
      <c r="B12" s="99" t="s">
        <v>115</v>
      </c>
      <c r="C12" s="64">
        <f>固定汇总表!D21</f>
        <v>3664597.1500000004</v>
      </c>
      <c r="D12" s="64">
        <f>固定汇总表!G21</f>
        <v>1974550</v>
      </c>
      <c r="E12" s="64">
        <f t="shared" si="0"/>
        <v>-1690047.1500000004</v>
      </c>
      <c r="F12" s="302">
        <f t="shared" si="1"/>
        <v>-46.12</v>
      </c>
      <c r="G12" s="20"/>
    </row>
    <row r="13" spans="1:10" s="5" customFormat="1" ht="18" customHeight="1">
      <c r="A13" s="23" t="s">
        <v>499</v>
      </c>
      <c r="B13" s="99" t="s">
        <v>116</v>
      </c>
      <c r="C13" s="64">
        <f>在建汇总表!C21</f>
        <v>0</v>
      </c>
      <c r="D13" s="64">
        <f>在建汇总表!D21</f>
        <v>0</v>
      </c>
      <c r="E13" s="64">
        <f t="shared" si="0"/>
        <v>0</v>
      </c>
      <c r="F13" s="302">
        <f t="shared" si="1"/>
        <v>0</v>
      </c>
      <c r="G13" s="20"/>
    </row>
    <row r="14" spans="1:10" s="5" customFormat="1" ht="18" customHeight="1">
      <c r="A14" s="23" t="s">
        <v>500</v>
      </c>
      <c r="B14" s="99" t="s">
        <v>117</v>
      </c>
      <c r="C14" s="64">
        <f>生产性生物资产汇总表!C20</f>
        <v>0</v>
      </c>
      <c r="D14" s="64">
        <f>生产性生物资产汇总表!D20</f>
        <v>0</v>
      </c>
      <c r="E14" s="64">
        <f t="shared" si="0"/>
        <v>0</v>
      </c>
      <c r="F14" s="302">
        <f t="shared" si="1"/>
        <v>0</v>
      </c>
      <c r="G14" s="20"/>
    </row>
    <row r="15" spans="1:10" s="5" customFormat="1" ht="18" customHeight="1">
      <c r="A15" s="23" t="s">
        <v>501</v>
      </c>
      <c r="B15" s="99" t="s">
        <v>118</v>
      </c>
      <c r="C15" s="64">
        <f>油气资产!F21</f>
        <v>0</v>
      </c>
      <c r="D15" s="64">
        <f>油气资产!G21</f>
        <v>0</v>
      </c>
      <c r="E15" s="64">
        <f t="shared" si="0"/>
        <v>0</v>
      </c>
      <c r="F15" s="302">
        <f t="shared" si="1"/>
        <v>0</v>
      </c>
      <c r="G15" s="20"/>
    </row>
    <row r="16" spans="1:10" s="5" customFormat="1" ht="18" customHeight="1">
      <c r="A16" s="23" t="s">
        <v>502</v>
      </c>
      <c r="B16" s="99" t="s">
        <v>119</v>
      </c>
      <c r="C16" s="64">
        <f>使用权资产汇总表!C22</f>
        <v>0</v>
      </c>
      <c r="D16" s="64">
        <f>使用权资产汇总表!D22</f>
        <v>0</v>
      </c>
      <c r="E16" s="64">
        <f t="shared" si="0"/>
        <v>0</v>
      </c>
      <c r="F16" s="302">
        <f t="shared" si="1"/>
        <v>0</v>
      </c>
      <c r="G16" s="20"/>
    </row>
    <row r="17" spans="1:7" s="5" customFormat="1" ht="18" customHeight="1">
      <c r="A17" s="23" t="s">
        <v>503</v>
      </c>
      <c r="B17" s="99" t="s">
        <v>120</v>
      </c>
      <c r="C17" s="64">
        <f>无形资产汇总!D20</f>
        <v>5632961.5099999998</v>
      </c>
      <c r="D17" s="64">
        <f>无形资产汇总!E20</f>
        <v>5512100</v>
      </c>
      <c r="E17" s="64">
        <f t="shared" si="0"/>
        <v>-120861.50999999978</v>
      </c>
      <c r="F17" s="302">
        <f t="shared" si="1"/>
        <v>-2.15</v>
      </c>
      <c r="G17" s="20"/>
    </row>
    <row r="18" spans="1:7" s="5" customFormat="1" ht="18" customHeight="1">
      <c r="A18" s="23" t="s">
        <v>504</v>
      </c>
      <c r="B18" s="99" t="s">
        <v>121</v>
      </c>
      <c r="C18" s="64">
        <f>开发支出!E21</f>
        <v>0</v>
      </c>
      <c r="D18" s="64">
        <f>开发支出!F21</f>
        <v>0</v>
      </c>
      <c r="E18" s="64">
        <f t="shared" ref="E18:E23" si="2">D18-C18</f>
        <v>0</v>
      </c>
      <c r="F18" s="302">
        <f t="shared" ref="F18:F23" si="3">IF(C18=0,0,ROUND((D18-C18)/C18*100,2))</f>
        <v>0</v>
      </c>
      <c r="G18" s="20"/>
    </row>
    <row r="19" spans="1:7" s="5" customFormat="1" ht="18" customHeight="1">
      <c r="A19" s="23" t="s">
        <v>505</v>
      </c>
      <c r="B19" s="99" t="s">
        <v>122</v>
      </c>
      <c r="C19" s="64">
        <f>商誉!F21</f>
        <v>0</v>
      </c>
      <c r="D19" s="64">
        <f>商誉!G21</f>
        <v>0</v>
      </c>
      <c r="E19" s="64">
        <f t="shared" si="2"/>
        <v>0</v>
      </c>
      <c r="F19" s="302">
        <f t="shared" si="3"/>
        <v>0</v>
      </c>
      <c r="G19" s="20"/>
    </row>
    <row r="20" spans="1:7" s="5" customFormat="1" ht="18" customHeight="1">
      <c r="A20" s="23" t="s">
        <v>506</v>
      </c>
      <c r="B20" s="99" t="s">
        <v>123</v>
      </c>
      <c r="C20" s="64">
        <f>长期待摊!F21</f>
        <v>0</v>
      </c>
      <c r="D20" s="64">
        <f>长期待摊!H21</f>
        <v>0</v>
      </c>
      <c r="E20" s="64">
        <f t="shared" si="2"/>
        <v>0</v>
      </c>
      <c r="F20" s="302">
        <f t="shared" si="3"/>
        <v>0</v>
      </c>
      <c r="G20" s="20"/>
    </row>
    <row r="21" spans="1:7" s="5" customFormat="1" ht="18" customHeight="1">
      <c r="A21" s="23" t="s">
        <v>507</v>
      </c>
      <c r="B21" s="99" t="s">
        <v>124</v>
      </c>
      <c r="C21" s="64">
        <f>递延所得税资产!E21</f>
        <v>0</v>
      </c>
      <c r="D21" s="64">
        <f>递延所得税资产!F21</f>
        <v>0</v>
      </c>
      <c r="E21" s="64">
        <f t="shared" si="2"/>
        <v>0</v>
      </c>
      <c r="F21" s="302">
        <f t="shared" si="3"/>
        <v>0</v>
      </c>
      <c r="G21" s="20"/>
    </row>
    <row r="22" spans="1:7" s="5" customFormat="1" ht="18" customHeight="1">
      <c r="A22" s="23" t="s">
        <v>508</v>
      </c>
      <c r="B22" s="99" t="s">
        <v>125</v>
      </c>
      <c r="C22" s="64">
        <f>其他非流动资产!F21</f>
        <v>0</v>
      </c>
      <c r="D22" s="64">
        <f>其他非流动资产!G21</f>
        <v>0</v>
      </c>
      <c r="E22" s="64">
        <f t="shared" si="2"/>
        <v>0</v>
      </c>
      <c r="F22" s="302">
        <f t="shared" si="3"/>
        <v>0</v>
      </c>
      <c r="G22" s="20"/>
    </row>
    <row r="23" spans="1:7" s="6" customFormat="1" ht="18" customHeight="1">
      <c r="A23" s="37"/>
      <c r="B23" s="17" t="s">
        <v>509</v>
      </c>
      <c r="C23" s="28">
        <f>SUM(C6:C22)</f>
        <v>9297558.6600000001</v>
      </c>
      <c r="D23" s="28">
        <f>SUM(D6:D22)</f>
        <v>7486650</v>
      </c>
      <c r="E23" s="28">
        <f t="shared" si="2"/>
        <v>-1810908.6600000001</v>
      </c>
      <c r="F23" s="737">
        <f t="shared" si="3"/>
        <v>-19.48</v>
      </c>
      <c r="G23" s="27"/>
    </row>
    <row r="24" spans="1:7" ht="18" customHeight="1">
      <c r="A24" s="738"/>
      <c r="B24" s="8"/>
      <c r="C24" s="8"/>
      <c r="D24" s="8"/>
      <c r="E24" s="8"/>
      <c r="F24" s="8"/>
      <c r="G24" s="739" t="str">
        <f>流动资产汇总!G20</f>
        <v>北京卓信大华资产评估有限公司</v>
      </c>
    </row>
    <row r="26" spans="1:7">
      <c r="C26" s="178"/>
    </row>
    <row r="28" spans="1:7">
      <c r="C28" s="178"/>
    </row>
  </sheetData>
  <mergeCells count="1">
    <mergeCell ref="B1:F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r:id="rId1"/>
  <headerFooter>
    <oddHeader>&amp;R&amp;"宋体,加粗"&amp;10第 &amp;P 页，共 &amp;N 页</oddHead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24"/>
  <sheetViews>
    <sheetView workbookViewId="0">
      <selection activeCell="E23" sqref="E23"/>
    </sheetView>
  </sheetViews>
  <sheetFormatPr defaultColWidth="8.75" defaultRowHeight="15.75"/>
  <cols>
    <col min="1" max="1" width="5.5" style="9" customWidth="1"/>
    <col min="2" max="2" width="13.125" style="9" customWidth="1"/>
    <col min="3" max="3" width="10" style="9" customWidth="1"/>
    <col min="4" max="4" width="10.75" style="9" customWidth="1"/>
    <col min="5" max="5" width="11.25" style="9" customWidth="1"/>
    <col min="6" max="6" width="13.125" style="9" customWidth="1"/>
    <col min="7" max="11" width="11.75" style="9" customWidth="1"/>
    <col min="12" max="16384" width="8.75" style="9"/>
  </cols>
  <sheetData>
    <row r="1" spans="1:11" ht="23.25">
      <c r="A1" s="699"/>
      <c r="B1" s="699"/>
      <c r="C1" s="699"/>
      <c r="D1" s="293"/>
      <c r="E1" s="314" t="s">
        <v>510</v>
      </c>
      <c r="F1" s="293"/>
      <c r="H1" s="314"/>
      <c r="I1" s="293"/>
      <c r="J1" s="293"/>
      <c r="K1" s="74" t="s">
        <v>511</v>
      </c>
    </row>
    <row r="2" spans="1:11">
      <c r="A2" s="292"/>
      <c r="B2" s="292"/>
      <c r="C2" s="292"/>
      <c r="D2" s="2"/>
      <c r="E2" s="2"/>
      <c r="F2" s="2"/>
      <c r="G2" s="2"/>
      <c r="H2" s="2"/>
      <c r="I2" s="2"/>
      <c r="J2" s="2"/>
      <c r="K2" s="74"/>
    </row>
    <row r="3" spans="1:11" customFormat="1" ht="14.25">
      <c r="A3" s="307" t="str">
        <f>万元汇总表!A3</f>
        <v>产权持有人名称：毕节赛德水泥有限公司</v>
      </c>
      <c r="B3" s="307"/>
      <c r="C3" s="307"/>
      <c r="D3" s="3"/>
      <c r="E3" s="3"/>
      <c r="F3" s="14" t="str">
        <f>非流动资产汇总!D3</f>
        <v xml:space="preserve">          评估基准日：2022年12月31日</v>
      </c>
      <c r="G3" s="294"/>
      <c r="H3" s="294"/>
      <c r="I3" s="294"/>
      <c r="J3" s="3"/>
      <c r="K3" s="15" t="s">
        <v>184</v>
      </c>
    </row>
    <row r="4" spans="1:11" ht="21" customHeight="1">
      <c r="A4" s="26" t="s">
        <v>88</v>
      </c>
      <c r="B4" s="76" t="s">
        <v>218</v>
      </c>
      <c r="C4" s="76" t="s">
        <v>512</v>
      </c>
      <c r="D4" s="76" t="s">
        <v>229</v>
      </c>
      <c r="E4" s="76" t="s">
        <v>513</v>
      </c>
      <c r="F4" s="76" t="s">
        <v>251</v>
      </c>
      <c r="G4" s="76" t="s">
        <v>514</v>
      </c>
      <c r="H4" s="76" t="s">
        <v>24</v>
      </c>
      <c r="I4" s="17" t="s">
        <v>25</v>
      </c>
      <c r="J4" s="17" t="s">
        <v>26</v>
      </c>
      <c r="K4" s="17" t="s">
        <v>27</v>
      </c>
    </row>
    <row r="5" spans="1:11" ht="21" customHeight="1">
      <c r="A5" s="19">
        <f>ROW()-4</f>
        <v>1</v>
      </c>
      <c r="B5" s="36"/>
      <c r="C5" s="36"/>
      <c r="D5" s="20"/>
      <c r="E5" s="20"/>
      <c r="F5" s="20"/>
      <c r="G5" s="272"/>
      <c r="H5" s="272"/>
      <c r="I5" s="272"/>
      <c r="J5" s="272">
        <f>I5-H5</f>
        <v>0</v>
      </c>
      <c r="K5" s="302">
        <f>IF(H5=0,0,ROUND((I5-H5)/H5*100,2))</f>
        <v>0</v>
      </c>
    </row>
    <row r="6" spans="1:11" ht="21" customHeight="1">
      <c r="A6" s="25"/>
      <c r="B6" s="36"/>
      <c r="C6" s="36"/>
      <c r="D6" s="20"/>
      <c r="E6" s="20"/>
      <c r="F6" s="20"/>
      <c r="G6" s="272"/>
      <c r="H6" s="272"/>
      <c r="I6" s="272"/>
      <c r="J6" s="272">
        <f>I6-H6</f>
        <v>0</v>
      </c>
      <c r="K6" s="302">
        <f>IF(H6=0,0,ROUND((I6-H6)/H6*100,2))</f>
        <v>0</v>
      </c>
    </row>
    <row r="7" spans="1:11" ht="21" customHeight="1">
      <c r="A7" s="25"/>
      <c r="B7" s="36"/>
      <c r="C7" s="36"/>
      <c r="D7" s="20"/>
      <c r="E7" s="20"/>
      <c r="F7" s="20"/>
      <c r="G7" s="272"/>
      <c r="H7" s="272"/>
      <c r="I7" s="272"/>
      <c r="J7" s="272">
        <f>I7-H7</f>
        <v>0</v>
      </c>
      <c r="K7" s="302">
        <f>IF(H7=0,0,ROUND((I7-H7)/H7*100,2))</f>
        <v>0</v>
      </c>
    </row>
    <row r="8" spans="1:11" ht="21" customHeight="1">
      <c r="A8" s="25"/>
      <c r="B8" s="36"/>
      <c r="C8" s="36"/>
      <c r="D8" s="20"/>
      <c r="E8" s="20"/>
      <c r="F8" s="20"/>
      <c r="G8" s="272"/>
      <c r="H8" s="272"/>
      <c r="I8" s="272"/>
      <c r="J8" s="272">
        <f>I8-H8</f>
        <v>0</v>
      </c>
      <c r="K8" s="302">
        <f>IF(H8=0,0,ROUND((I8-H8)/H8*100,2))</f>
        <v>0</v>
      </c>
    </row>
    <row r="9" spans="1:11" ht="21" customHeight="1">
      <c r="A9" s="25"/>
      <c r="B9" s="36"/>
      <c r="C9" s="36"/>
      <c r="D9" s="20"/>
      <c r="E9" s="20"/>
      <c r="F9" s="20"/>
      <c r="G9" s="272"/>
      <c r="H9" s="272"/>
      <c r="I9" s="272"/>
      <c r="J9" s="272">
        <f>I9-H9</f>
        <v>0</v>
      </c>
      <c r="K9" s="302">
        <f>IF(H9=0,0,ROUND((I9-H9)/H9*100,2))</f>
        <v>0</v>
      </c>
    </row>
    <row r="10" spans="1:11" ht="21" customHeight="1">
      <c r="A10" s="25"/>
      <c r="B10" s="36"/>
      <c r="C10" s="36"/>
      <c r="D10" s="20"/>
      <c r="E10" s="20"/>
      <c r="F10" s="20"/>
      <c r="G10" s="272"/>
      <c r="H10" s="272"/>
      <c r="I10" s="272"/>
      <c r="J10" s="272"/>
      <c r="K10" s="302"/>
    </row>
    <row r="11" spans="1:11" ht="21" customHeight="1">
      <c r="A11" s="25"/>
      <c r="B11" s="36"/>
      <c r="C11" s="36"/>
      <c r="D11" s="20"/>
      <c r="E11" s="20"/>
      <c r="F11" s="20"/>
      <c r="G11" s="272"/>
      <c r="H11" s="272"/>
      <c r="I11" s="272"/>
      <c r="J11" s="272"/>
      <c r="K11" s="302"/>
    </row>
    <row r="12" spans="1:11" ht="21" customHeight="1">
      <c r="A12" s="25"/>
      <c r="B12" s="36"/>
      <c r="C12" s="36"/>
      <c r="D12" s="20"/>
      <c r="E12" s="20"/>
      <c r="F12" s="20"/>
      <c r="G12" s="272"/>
      <c r="H12" s="272"/>
      <c r="I12" s="272"/>
      <c r="J12" s="272"/>
      <c r="K12" s="302"/>
    </row>
    <row r="13" spans="1:11" ht="21" customHeight="1">
      <c r="A13" s="25"/>
      <c r="B13" s="36"/>
      <c r="C13" s="36"/>
      <c r="D13" s="20"/>
      <c r="E13" s="20"/>
      <c r="F13" s="20"/>
      <c r="G13" s="272"/>
      <c r="H13" s="272"/>
      <c r="I13" s="272"/>
      <c r="J13" s="272"/>
      <c r="K13" s="302"/>
    </row>
    <row r="14" spans="1:11" ht="21" customHeight="1">
      <c r="A14" s="25"/>
      <c r="B14" s="36"/>
      <c r="C14" s="36"/>
      <c r="D14" s="20"/>
      <c r="E14" s="20"/>
      <c r="F14" s="20"/>
      <c r="G14" s="272"/>
      <c r="H14" s="272"/>
      <c r="I14" s="272"/>
      <c r="J14" s="272"/>
      <c r="K14" s="302"/>
    </row>
    <row r="15" spans="1:11" ht="21" customHeight="1">
      <c r="A15" s="25"/>
      <c r="B15" s="36"/>
      <c r="C15" s="36"/>
      <c r="D15" s="20"/>
      <c r="E15" s="20"/>
      <c r="F15" s="20"/>
      <c r="G15" s="272"/>
      <c r="H15" s="272"/>
      <c r="I15" s="272"/>
      <c r="J15" s="272"/>
      <c r="K15" s="302"/>
    </row>
    <row r="16" spans="1:11" ht="21" customHeight="1">
      <c r="A16" s="25"/>
      <c r="B16" s="36"/>
      <c r="C16" s="36"/>
      <c r="D16" s="20"/>
      <c r="E16" s="20"/>
      <c r="F16" s="20"/>
      <c r="G16" s="272"/>
      <c r="H16" s="272"/>
      <c r="I16" s="272"/>
      <c r="J16" s="272"/>
      <c r="K16" s="302"/>
    </row>
    <row r="17" spans="1:11" ht="21" customHeight="1">
      <c r="A17" s="25"/>
      <c r="B17" s="36"/>
      <c r="C17" s="36"/>
      <c r="D17" s="20"/>
      <c r="E17" s="20"/>
      <c r="F17" s="20"/>
      <c r="G17" s="272"/>
      <c r="H17" s="272"/>
      <c r="I17" s="272"/>
      <c r="J17" s="272"/>
      <c r="K17" s="302"/>
    </row>
    <row r="18" spans="1:11" ht="21" customHeight="1">
      <c r="A18" s="25"/>
      <c r="B18" s="36"/>
      <c r="C18" s="36"/>
      <c r="D18" s="20"/>
      <c r="E18" s="20"/>
      <c r="F18" s="20"/>
      <c r="G18" s="272"/>
      <c r="H18" s="272"/>
      <c r="I18" s="272"/>
      <c r="J18" s="272"/>
      <c r="K18" s="302"/>
    </row>
    <row r="19" spans="1:11" ht="21" customHeight="1">
      <c r="A19" s="25"/>
      <c r="B19" s="36"/>
      <c r="C19" s="36"/>
      <c r="D19" s="20"/>
      <c r="E19" s="20"/>
      <c r="F19" s="5"/>
      <c r="G19" s="272"/>
      <c r="H19" s="272"/>
      <c r="I19" s="272"/>
      <c r="J19" s="272"/>
      <c r="K19" s="302"/>
    </row>
    <row r="20" spans="1:11" ht="21" customHeight="1">
      <c r="A20" s="36"/>
      <c r="B20" s="1020" t="s">
        <v>515</v>
      </c>
      <c r="C20" s="985"/>
      <c r="D20" s="986"/>
      <c r="E20" s="17"/>
      <c r="F20" s="17"/>
      <c r="G20" s="272">
        <f>SUM(G5:G19)</f>
        <v>0</v>
      </c>
      <c r="H20" s="272"/>
      <c r="I20" s="272">
        <f>SUM(I5:I19)</f>
        <v>0</v>
      </c>
      <c r="J20" s="272">
        <f>I20-H20</f>
        <v>0</v>
      </c>
      <c r="K20" s="302">
        <f>IF(H20=0,0,ROUND((I20-H20)/H20*100,2))</f>
        <v>0</v>
      </c>
    </row>
    <row r="21" spans="1:11" ht="21" customHeight="1">
      <c r="A21" s="36"/>
      <c r="B21" s="1021" t="s">
        <v>516</v>
      </c>
      <c r="C21" s="1022"/>
      <c r="D21" s="1023"/>
      <c r="E21" s="17"/>
      <c r="F21" s="17"/>
      <c r="G21" s="272"/>
      <c r="H21" s="272"/>
      <c r="I21" s="272"/>
      <c r="J21" s="272">
        <f>I21-H21</f>
        <v>0</v>
      </c>
      <c r="K21" s="302">
        <f>IF(H21=0,0,ROUND((I21-H21)/H21*100,2))</f>
        <v>0</v>
      </c>
    </row>
    <row r="22" spans="1:11" ht="21" customHeight="1">
      <c r="A22" s="23"/>
      <c r="B22" s="1020" t="s">
        <v>517</v>
      </c>
      <c r="C22" s="985"/>
      <c r="D22" s="986"/>
      <c r="E22" s="17"/>
      <c r="F22" s="17"/>
      <c r="G22" s="246">
        <f>G20-G21</f>
        <v>0</v>
      </c>
      <c r="H22" s="246"/>
      <c r="I22" s="246">
        <f>I20-I21</f>
        <v>0</v>
      </c>
      <c r="J22" s="272">
        <f>I22-H22</f>
        <v>0</v>
      </c>
      <c r="K22" s="302">
        <f>IF(H22=0,0,ROUND((I22-H22)/H22*100,2))</f>
        <v>0</v>
      </c>
    </row>
    <row r="23" spans="1:11">
      <c r="A23" s="29" t="str">
        <f>填表必读!A9&amp;填表必读!B9</f>
        <v>产权持有人填表人：刘竹</v>
      </c>
      <c r="B23" s="29"/>
      <c r="C23" s="29"/>
      <c r="D23" s="31"/>
      <c r="E23" s="31"/>
      <c r="F23" s="31"/>
      <c r="G23" s="29" t="str">
        <f>填表必读!A13&amp;填表必读!B13</f>
        <v>评估人员：</v>
      </c>
      <c r="H23" s="29"/>
      <c r="I23" s="31"/>
      <c r="J23" s="31"/>
      <c r="K23" s="74" t="str">
        <f>现金!G21</f>
        <v>北京卓信大华资产评估有限公司</v>
      </c>
    </row>
    <row r="24" spans="1:11">
      <c r="A24" s="29" t="str">
        <f>填表必读!A11&amp;填表必读!B11</f>
        <v>填表日期：2023年5月5日</v>
      </c>
      <c r="B24" s="29"/>
      <c r="C24" s="29"/>
      <c r="D24" s="31"/>
      <c r="E24" s="31"/>
      <c r="F24" s="31"/>
      <c r="G24" s="31"/>
      <c r="H24" s="31"/>
      <c r="I24" s="31"/>
      <c r="J24" s="31"/>
      <c r="K24" s="31"/>
    </row>
  </sheetData>
  <mergeCells count="3">
    <mergeCell ref="B20:D20"/>
    <mergeCell ref="B21:D21"/>
    <mergeCell ref="B22:D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24"/>
  <sheetViews>
    <sheetView workbookViewId="0">
      <selection activeCell="G6" sqref="G6"/>
    </sheetView>
  </sheetViews>
  <sheetFormatPr defaultColWidth="8.75" defaultRowHeight="15.75"/>
  <cols>
    <col min="1" max="1" width="8.75" style="9"/>
    <col min="2" max="2" width="11.75" style="9" customWidth="1"/>
    <col min="3" max="8" width="8.75" style="9"/>
    <col min="9" max="10" width="10.5" style="9" customWidth="1"/>
    <col min="11" max="16384" width="8.75" style="9"/>
  </cols>
  <sheetData>
    <row r="1" spans="1:13" ht="22.9" customHeight="1">
      <c r="A1" s="1024" t="s">
        <v>518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74" t="s">
        <v>519</v>
      </c>
    </row>
    <row r="2" spans="1:13">
      <c r="A2" s="1015" t="s">
        <v>467</v>
      </c>
      <c r="B2" s="1015"/>
      <c r="C2" s="1015"/>
      <c r="D2" s="1015"/>
      <c r="E2" s="1015"/>
      <c r="F2" s="1015"/>
      <c r="G2" s="1015"/>
      <c r="H2" s="1015"/>
      <c r="I2" s="1015"/>
      <c r="J2" s="1016"/>
      <c r="K2" s="1016"/>
      <c r="L2" s="1016"/>
      <c r="M2" s="1016"/>
    </row>
    <row r="3" spans="1:13" customFormat="1" ht="14.25">
      <c r="A3" s="250" t="str">
        <f>万元汇总表!A3</f>
        <v>产权持有人名称：毕节赛德水泥有限公司</v>
      </c>
      <c r="B3" s="185"/>
      <c r="C3" s="185"/>
      <c r="D3" s="185"/>
      <c r="E3" s="185"/>
      <c r="F3" s="185"/>
      <c r="G3" s="14" t="str">
        <f>"             "&amp;万元汇总表!C3</f>
        <v xml:space="preserve">                       评估基准日：2022年12月31日</v>
      </c>
      <c r="I3" s="185"/>
      <c r="J3" s="185"/>
      <c r="K3" s="185"/>
      <c r="L3" s="127"/>
      <c r="M3" s="128" t="s">
        <v>240</v>
      </c>
    </row>
    <row r="4" spans="1:13" ht="21" customHeight="1">
      <c r="A4" s="76" t="s">
        <v>88</v>
      </c>
      <c r="B4" s="76" t="s">
        <v>218</v>
      </c>
      <c r="C4" s="76" t="s">
        <v>520</v>
      </c>
      <c r="D4" s="76" t="s">
        <v>229</v>
      </c>
      <c r="E4" s="76" t="s">
        <v>220</v>
      </c>
      <c r="F4" s="76" t="s">
        <v>513</v>
      </c>
      <c r="G4" s="76" t="s">
        <v>251</v>
      </c>
      <c r="H4" s="76" t="s">
        <v>514</v>
      </c>
      <c r="I4" s="77" t="s">
        <v>24</v>
      </c>
      <c r="J4" s="76" t="s">
        <v>25</v>
      </c>
      <c r="K4" s="378" t="s">
        <v>521</v>
      </c>
      <c r="L4" s="705" t="s">
        <v>522</v>
      </c>
      <c r="M4" s="76" t="s">
        <v>190</v>
      </c>
    </row>
    <row r="5" spans="1:13" ht="21" customHeight="1">
      <c r="A5" s="19">
        <f>ROW()-4</f>
        <v>1</v>
      </c>
      <c r="B5" s="82"/>
      <c r="C5" s="82"/>
      <c r="D5" s="82"/>
      <c r="E5" s="82"/>
      <c r="F5" s="82"/>
      <c r="G5" s="82"/>
      <c r="H5" s="82"/>
      <c r="I5" s="704"/>
      <c r="J5" s="82"/>
      <c r="K5" s="86">
        <f>J5-I5</f>
        <v>0</v>
      </c>
      <c r="L5" s="302">
        <f>IF(I5=0,0,ROUND((J5-I5)/I5*100,2))</f>
        <v>0</v>
      </c>
      <c r="M5" s="82"/>
    </row>
    <row r="6" spans="1:13" ht="21" customHeight="1">
      <c r="A6" s="81"/>
      <c r="B6" s="139"/>
      <c r="C6" s="81"/>
      <c r="D6" s="81"/>
      <c r="E6" s="85"/>
      <c r="F6" s="85"/>
      <c r="G6" s="81"/>
      <c r="H6" s="81"/>
      <c r="I6" s="704"/>
      <c r="J6" s="86"/>
      <c r="K6" s="86">
        <f>J6-I6</f>
        <v>0</v>
      </c>
      <c r="L6" s="302">
        <f>IF(I6=0,0,ROUND((J6-I6)/I6*100,2))</f>
        <v>0</v>
      </c>
      <c r="M6" s="82"/>
    </row>
    <row r="7" spans="1:13" ht="21" customHeight="1">
      <c r="A7" s="81"/>
      <c r="B7" s="139"/>
      <c r="C7" s="81"/>
      <c r="D7" s="81"/>
      <c r="E7" s="85"/>
      <c r="F7" s="85"/>
      <c r="G7" s="81"/>
      <c r="H7" s="81"/>
      <c r="I7" s="704"/>
      <c r="J7" s="86"/>
      <c r="K7" s="86">
        <f>J7-I7</f>
        <v>0</v>
      </c>
      <c r="L7" s="302">
        <f>IF(I7=0,0,ROUND((J7-I7)/I7*100,2))</f>
        <v>0</v>
      </c>
      <c r="M7" s="82"/>
    </row>
    <row r="8" spans="1:13" ht="21" customHeight="1">
      <c r="A8" s="81"/>
      <c r="B8" s="139"/>
      <c r="C8" s="81"/>
      <c r="D8" s="81"/>
      <c r="E8" s="85"/>
      <c r="F8" s="85"/>
      <c r="G8" s="81"/>
      <c r="H8" s="81"/>
      <c r="I8" s="704"/>
      <c r="J8" s="86"/>
      <c r="K8" s="86">
        <f>J8-I8</f>
        <v>0</v>
      </c>
      <c r="L8" s="302">
        <f>IF(I8=0,0,ROUND((J8-I8)/I8*100,2))</f>
        <v>0</v>
      </c>
      <c r="M8" s="82"/>
    </row>
    <row r="9" spans="1:13" ht="21" customHeight="1">
      <c r="A9" s="81"/>
      <c r="B9" s="139"/>
      <c r="C9" s="81"/>
      <c r="D9" s="81"/>
      <c r="E9" s="85"/>
      <c r="F9" s="85"/>
      <c r="G9" s="81"/>
      <c r="H9" s="81"/>
      <c r="I9" s="704"/>
      <c r="J9" s="86"/>
      <c r="K9" s="86"/>
      <c r="L9" s="302"/>
      <c r="M9" s="82"/>
    </row>
    <row r="10" spans="1:13" ht="21" customHeight="1">
      <c r="A10" s="81"/>
      <c r="B10" s="139"/>
      <c r="C10" s="81"/>
      <c r="D10" s="81"/>
      <c r="E10" s="85"/>
      <c r="F10" s="85"/>
      <c r="G10" s="81"/>
      <c r="H10" s="81"/>
      <c r="I10" s="704"/>
      <c r="J10" s="86"/>
      <c r="K10" s="86"/>
      <c r="L10" s="302"/>
      <c r="M10" s="82"/>
    </row>
    <row r="11" spans="1:13" ht="21" customHeight="1">
      <c r="A11" s="81"/>
      <c r="B11" s="139"/>
      <c r="C11" s="81"/>
      <c r="D11" s="81"/>
      <c r="E11" s="85"/>
      <c r="F11" s="85"/>
      <c r="G11" s="81"/>
      <c r="H11" s="81"/>
      <c r="I11" s="704"/>
      <c r="J11" s="86"/>
      <c r="K11" s="86"/>
      <c r="L11" s="302"/>
      <c r="M11" s="82"/>
    </row>
    <row r="12" spans="1:13" ht="21" customHeight="1">
      <c r="A12" s="81"/>
      <c r="B12" s="139"/>
      <c r="C12" s="81"/>
      <c r="D12" s="81"/>
      <c r="E12" s="85"/>
      <c r="F12" s="85"/>
      <c r="G12" s="81"/>
      <c r="H12" s="81"/>
      <c r="I12" s="704"/>
      <c r="J12" s="86"/>
      <c r="K12" s="86"/>
      <c r="L12" s="302"/>
      <c r="M12" s="82"/>
    </row>
    <row r="13" spans="1:13" ht="21" customHeight="1">
      <c r="A13" s="81"/>
      <c r="B13" s="139"/>
      <c r="C13" s="81"/>
      <c r="D13" s="81"/>
      <c r="E13" s="85"/>
      <c r="F13" s="85"/>
      <c r="G13" s="81"/>
      <c r="H13" s="81"/>
      <c r="I13" s="704"/>
      <c r="J13" s="86"/>
      <c r="K13" s="86"/>
      <c r="L13" s="302"/>
      <c r="M13" s="82"/>
    </row>
    <row r="14" spans="1:13" ht="21" customHeight="1">
      <c r="A14" s="81"/>
      <c r="B14" s="139"/>
      <c r="C14" s="81"/>
      <c r="D14" s="81"/>
      <c r="E14" s="85"/>
      <c r="F14" s="85"/>
      <c r="G14" s="81"/>
      <c r="H14" s="81"/>
      <c r="I14" s="704"/>
      <c r="J14" s="86"/>
      <c r="K14" s="86"/>
      <c r="L14" s="302"/>
      <c r="M14" s="82"/>
    </row>
    <row r="15" spans="1:13" ht="21" customHeight="1">
      <c r="A15" s="81"/>
      <c r="B15" s="139"/>
      <c r="C15" s="81"/>
      <c r="D15" s="81"/>
      <c r="E15" s="85"/>
      <c r="F15" s="85"/>
      <c r="G15" s="81"/>
      <c r="H15" s="81"/>
      <c r="I15" s="704"/>
      <c r="J15" s="86"/>
      <c r="K15" s="86"/>
      <c r="L15" s="302"/>
      <c r="M15" s="82"/>
    </row>
    <row r="16" spans="1:13" ht="21" customHeight="1">
      <c r="A16" s="81"/>
      <c r="B16" s="139"/>
      <c r="C16" s="81"/>
      <c r="D16" s="81"/>
      <c r="E16" s="85"/>
      <c r="F16" s="85"/>
      <c r="G16" s="81"/>
      <c r="H16" s="81"/>
      <c r="I16" s="704"/>
      <c r="J16" s="86"/>
      <c r="K16" s="86"/>
      <c r="L16" s="302"/>
      <c r="M16" s="82"/>
    </row>
    <row r="17" spans="1:13" ht="21" customHeight="1">
      <c r="A17" s="81"/>
      <c r="B17" s="139"/>
      <c r="C17" s="81"/>
      <c r="D17" s="81"/>
      <c r="E17" s="85"/>
      <c r="F17" s="85"/>
      <c r="G17" s="81"/>
      <c r="H17" s="81"/>
      <c r="I17" s="704"/>
      <c r="J17" s="86"/>
      <c r="K17" s="86"/>
      <c r="L17" s="302"/>
      <c r="M17" s="82"/>
    </row>
    <row r="18" spans="1:13" ht="21" customHeight="1">
      <c r="A18" s="81"/>
      <c r="B18" s="139"/>
      <c r="C18" s="81"/>
      <c r="D18" s="81"/>
      <c r="E18" s="85"/>
      <c r="F18" s="85"/>
      <c r="G18" s="81"/>
      <c r="H18" s="81"/>
      <c r="I18" s="704"/>
      <c r="J18" s="86"/>
      <c r="K18" s="86"/>
      <c r="L18" s="302"/>
      <c r="M18" s="82"/>
    </row>
    <row r="19" spans="1:13" ht="21" customHeight="1">
      <c r="A19" s="81"/>
      <c r="B19" s="139"/>
      <c r="C19" s="81"/>
      <c r="D19" s="81"/>
      <c r="E19" s="85"/>
      <c r="F19" s="85"/>
      <c r="G19" s="81"/>
      <c r="H19" s="81"/>
      <c r="I19" s="704"/>
      <c r="J19" s="86"/>
      <c r="K19" s="86"/>
      <c r="L19" s="302"/>
      <c r="M19" s="82"/>
    </row>
    <row r="20" spans="1:13" ht="21" customHeight="1">
      <c r="A20" s="81"/>
      <c r="B20" s="139"/>
      <c r="C20" s="81"/>
      <c r="D20" s="81"/>
      <c r="E20" s="85"/>
      <c r="F20" s="85"/>
      <c r="G20" s="81"/>
      <c r="H20" s="81"/>
      <c r="I20" s="704"/>
      <c r="J20" s="86"/>
      <c r="K20" s="86"/>
      <c r="L20" s="302"/>
      <c r="M20" s="82"/>
    </row>
    <row r="21" spans="1:13" ht="21" customHeight="1">
      <c r="A21" s="81"/>
      <c r="B21" s="139"/>
      <c r="C21" s="81"/>
      <c r="D21" s="81"/>
      <c r="E21" s="85"/>
      <c r="F21" s="85"/>
      <c r="G21" s="81"/>
      <c r="H21" s="81"/>
      <c r="I21" s="704"/>
      <c r="J21" s="86"/>
      <c r="K21" s="86"/>
      <c r="L21" s="302"/>
      <c r="M21" s="82"/>
    </row>
    <row r="22" spans="1:13" ht="21" customHeight="1">
      <c r="A22" s="1025" t="s">
        <v>523</v>
      </c>
      <c r="B22" s="1026"/>
      <c r="C22" s="81"/>
      <c r="D22" s="81"/>
      <c r="E22" s="85"/>
      <c r="F22" s="85"/>
      <c r="G22" s="81"/>
      <c r="H22" s="81"/>
      <c r="I22" s="86">
        <f>SUM(I5:I21)</f>
        <v>0</v>
      </c>
      <c r="J22" s="86">
        <f>SUM(J5:J21)</f>
        <v>0</v>
      </c>
      <c r="K22" s="86">
        <f>J22-I22</f>
        <v>0</v>
      </c>
      <c r="L22" s="302">
        <f>IF(I22=0,0,ROUND((J22-I22)/I22*100,2))</f>
        <v>0</v>
      </c>
      <c r="M22" s="82"/>
    </row>
    <row r="23" spans="1:13">
      <c r="A23" s="29" t="str">
        <f>填表必读!A9&amp;填表必读!B9</f>
        <v>产权持有人填表人：刘竹</v>
      </c>
      <c r="B23" s="31"/>
      <c r="C23" s="31"/>
      <c r="D23" s="31"/>
      <c r="E23" s="29"/>
      <c r="F23" s="31"/>
      <c r="G23" s="29" t="str">
        <f>填表必读!A13&amp;填表必读!B13</f>
        <v>评估人员：</v>
      </c>
      <c r="H23" s="992" t="str">
        <f>现金!G21</f>
        <v>北京卓信大华资产评估有限公司</v>
      </c>
      <c r="I23" s="992"/>
      <c r="J23" s="992"/>
      <c r="K23" s="992"/>
      <c r="L23" s="1027"/>
      <c r="M23" s="1027"/>
    </row>
    <row r="24" spans="1:13">
      <c r="A24" s="29" t="str">
        <f>填表必读!A11&amp;填表必读!B11</f>
        <v>填表日期：2023年5月5日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</sheetData>
  <mergeCells count="4">
    <mergeCell ref="A1:L1"/>
    <mergeCell ref="A2:M2"/>
    <mergeCell ref="A22:B22"/>
    <mergeCell ref="H23:M23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23"/>
  <sheetViews>
    <sheetView topLeftCell="A17" workbookViewId="0">
      <selection activeCell="E23" sqref="E23"/>
    </sheetView>
  </sheetViews>
  <sheetFormatPr defaultColWidth="9" defaultRowHeight="15.75"/>
  <cols>
    <col min="1" max="1" width="6.5" style="2" customWidth="1"/>
    <col min="2" max="2" width="22.875" style="2" customWidth="1"/>
    <col min="3" max="3" width="12.25" style="2" customWidth="1"/>
    <col min="4" max="4" width="10.75" style="2" customWidth="1"/>
    <col min="5" max="5" width="13" style="2" customWidth="1"/>
    <col min="6" max="6" width="10.375" style="2" customWidth="1"/>
    <col min="7" max="7" width="13.625" style="718" customWidth="1"/>
    <col min="8" max="8" width="11.875" style="550" customWidth="1"/>
    <col min="9" max="9" width="8.75" style="31" customWidth="1"/>
    <col min="10" max="10" width="10.875" style="2" customWidth="1"/>
    <col min="11" max="11" width="9" style="2"/>
    <col min="12" max="12" width="12.25" style="31" customWidth="1"/>
    <col min="13" max="14" width="9" style="31"/>
    <col min="15" max="16384" width="9" style="2"/>
  </cols>
  <sheetData>
    <row r="1" spans="1:14" ht="30" customHeight="1">
      <c r="A1" s="293"/>
      <c r="B1" s="965" t="s">
        <v>524</v>
      </c>
      <c r="C1" s="965"/>
      <c r="D1" s="965"/>
      <c r="E1" s="965"/>
      <c r="F1" s="965"/>
      <c r="G1" s="965"/>
      <c r="H1" s="965"/>
      <c r="I1" s="965"/>
      <c r="J1" s="74" t="s">
        <v>525</v>
      </c>
    </row>
    <row r="2" spans="1:14" ht="15" customHeight="1">
      <c r="H2" s="2"/>
      <c r="J2" s="74"/>
    </row>
    <row r="3" spans="1:14" s="3" customFormat="1" ht="20.65" customHeight="1">
      <c r="A3" s="3" t="str">
        <f>分类汇总表!A3</f>
        <v>产权持有人名称：毕节赛德水泥有限公司</v>
      </c>
      <c r="E3" s="14" t="str">
        <f>"                    "&amp;分类汇总表!D3</f>
        <v xml:space="preserve">                              评估基准日：2022年12月31日</v>
      </c>
      <c r="G3" s="719"/>
      <c r="H3" s="122"/>
      <c r="I3" s="122"/>
      <c r="J3" s="15" t="s">
        <v>184</v>
      </c>
      <c r="L3" s="999" t="s">
        <v>258</v>
      </c>
      <c r="M3" s="1000"/>
      <c r="N3" s="1001"/>
    </row>
    <row r="4" spans="1:14" s="4" customFormat="1" ht="21" customHeight="1">
      <c r="A4" s="17" t="s">
        <v>88</v>
      </c>
      <c r="B4" s="17" t="s">
        <v>259</v>
      </c>
      <c r="C4" s="17" t="s">
        <v>261</v>
      </c>
      <c r="D4" s="17" t="s">
        <v>262</v>
      </c>
      <c r="E4" s="17" t="s">
        <v>526</v>
      </c>
      <c r="F4" s="18" t="s">
        <v>527</v>
      </c>
      <c r="G4" s="720" t="s">
        <v>189</v>
      </c>
      <c r="H4" s="17" t="s">
        <v>25</v>
      </c>
      <c r="I4" s="17" t="s">
        <v>27</v>
      </c>
      <c r="J4" s="17" t="s">
        <v>160</v>
      </c>
      <c r="K4" s="17" t="s">
        <v>369</v>
      </c>
      <c r="L4" s="17" t="s">
        <v>267</v>
      </c>
      <c r="M4" s="17" t="s">
        <v>268</v>
      </c>
      <c r="N4" s="17" t="s">
        <v>269</v>
      </c>
    </row>
    <row r="5" spans="1:14" s="4" customFormat="1" ht="21" customHeight="1">
      <c r="A5" s="19">
        <f>ROW()-4</f>
        <v>1</v>
      </c>
      <c r="B5" s="721"/>
      <c r="C5" s="114"/>
      <c r="D5" s="118"/>
      <c r="E5" s="118"/>
      <c r="F5" s="114"/>
      <c r="G5" s="722"/>
      <c r="H5" s="296"/>
      <c r="I5" s="724">
        <f>IF(G5=0,0,ROUND((H5-G5)/G5*100,2))</f>
        <v>0</v>
      </c>
      <c r="J5" s="17"/>
      <c r="K5" s="17"/>
      <c r="L5" s="5"/>
      <c r="M5" s="5"/>
      <c r="N5" s="5"/>
    </row>
    <row r="6" spans="1:14" s="4" customFormat="1" ht="21" customHeight="1">
      <c r="A6" s="23"/>
      <c r="B6" s="721"/>
      <c r="C6" s="114"/>
      <c r="D6" s="118"/>
      <c r="E6" s="118"/>
      <c r="F6" s="114"/>
      <c r="G6" s="723"/>
      <c r="H6" s="296"/>
      <c r="I6" s="724"/>
      <c r="J6" s="17"/>
      <c r="K6" s="17"/>
      <c r="L6" s="5"/>
      <c r="M6" s="5"/>
      <c r="N6" s="5"/>
    </row>
    <row r="7" spans="1:14" s="4" customFormat="1" ht="21" customHeight="1">
      <c r="A7" s="23"/>
      <c r="B7" s="721"/>
      <c r="C7" s="114"/>
      <c r="D7" s="118"/>
      <c r="E7" s="118"/>
      <c r="F7" s="114"/>
      <c r="G7" s="723"/>
      <c r="H7" s="296"/>
      <c r="I7" s="724"/>
      <c r="J7" s="17"/>
      <c r="K7" s="17"/>
      <c r="L7" s="5"/>
      <c r="M7" s="5"/>
      <c r="N7" s="5"/>
    </row>
    <row r="8" spans="1:14" s="4" customFormat="1" ht="21" customHeight="1">
      <c r="A8" s="23"/>
      <c r="B8" s="721"/>
      <c r="C8" s="114"/>
      <c r="D8" s="118"/>
      <c r="E8" s="118"/>
      <c r="F8" s="114"/>
      <c r="G8" s="723"/>
      <c r="H8" s="296"/>
      <c r="I8" s="724"/>
      <c r="J8" s="17"/>
      <c r="K8" s="17"/>
      <c r="L8" s="5"/>
      <c r="M8" s="5"/>
      <c r="N8" s="5"/>
    </row>
    <row r="9" spans="1:14" s="4" customFormat="1" ht="21" customHeight="1">
      <c r="A9" s="23"/>
      <c r="B9" s="116"/>
      <c r="C9" s="114"/>
      <c r="D9" s="118"/>
      <c r="E9" s="118"/>
      <c r="F9" s="114"/>
      <c r="G9" s="723"/>
      <c r="H9" s="296"/>
      <c r="I9" s="724"/>
      <c r="J9" s="17"/>
      <c r="K9" s="17"/>
      <c r="L9" s="5"/>
      <c r="M9" s="5"/>
      <c r="N9" s="5"/>
    </row>
    <row r="10" spans="1:14" s="4" customFormat="1" ht="21" customHeight="1">
      <c r="A10" s="23"/>
      <c r="B10" s="116"/>
      <c r="C10" s="114"/>
      <c r="D10" s="118"/>
      <c r="E10" s="118"/>
      <c r="F10" s="114"/>
      <c r="G10" s="723"/>
      <c r="H10" s="724"/>
      <c r="I10" s="724"/>
      <c r="J10" s="17"/>
      <c r="K10" s="17"/>
      <c r="L10" s="5"/>
      <c r="M10" s="5"/>
      <c r="N10" s="5"/>
    </row>
    <row r="11" spans="1:14" s="4" customFormat="1" ht="21" customHeight="1">
      <c r="A11" s="23"/>
      <c r="B11" s="116"/>
      <c r="C11" s="114"/>
      <c r="D11" s="118"/>
      <c r="E11" s="118"/>
      <c r="F11" s="114"/>
      <c r="G11" s="723"/>
      <c r="H11" s="724"/>
      <c r="I11" s="724"/>
      <c r="J11" s="17"/>
      <c r="K11" s="17"/>
      <c r="L11" s="5"/>
      <c r="M11" s="5"/>
      <c r="N11" s="5"/>
    </row>
    <row r="12" spans="1:14" s="4" customFormat="1" ht="21" customHeight="1">
      <c r="A12" s="23"/>
      <c r="B12" s="116"/>
      <c r="C12" s="114"/>
      <c r="D12" s="118"/>
      <c r="E12" s="118"/>
      <c r="F12" s="114"/>
      <c r="G12" s="723"/>
      <c r="H12" s="724"/>
      <c r="I12" s="724"/>
      <c r="J12" s="17"/>
      <c r="K12" s="17"/>
      <c r="L12" s="5"/>
      <c r="M12" s="5"/>
      <c r="N12" s="5"/>
    </row>
    <row r="13" spans="1:14" s="4" customFormat="1" ht="21" customHeight="1">
      <c r="A13" s="23"/>
      <c r="B13" s="116"/>
      <c r="C13" s="114"/>
      <c r="D13" s="118"/>
      <c r="E13" s="118"/>
      <c r="F13" s="114"/>
      <c r="G13" s="723"/>
      <c r="H13" s="296"/>
      <c r="I13" s="724"/>
      <c r="J13" s="17"/>
      <c r="K13" s="17"/>
      <c r="L13" s="5"/>
      <c r="M13" s="5"/>
      <c r="N13" s="5"/>
    </row>
    <row r="14" spans="1:14" s="4" customFormat="1" ht="21" customHeight="1">
      <c r="A14" s="23"/>
      <c r="B14" s="116"/>
      <c r="C14" s="114"/>
      <c r="D14" s="118"/>
      <c r="E14" s="118"/>
      <c r="F14" s="114"/>
      <c r="G14" s="723"/>
      <c r="H14" s="296"/>
      <c r="I14" s="724"/>
      <c r="J14" s="17"/>
      <c r="K14" s="17"/>
      <c r="L14" s="5"/>
      <c r="M14" s="5"/>
      <c r="N14" s="5"/>
    </row>
    <row r="15" spans="1:14" s="4" customFormat="1" ht="21" customHeight="1">
      <c r="A15" s="23"/>
      <c r="B15" s="116"/>
      <c r="C15" s="114"/>
      <c r="D15" s="118"/>
      <c r="E15" s="118"/>
      <c r="F15" s="114"/>
      <c r="G15" s="723"/>
      <c r="H15" s="296"/>
      <c r="I15" s="724"/>
      <c r="J15" s="17"/>
      <c r="K15" s="17"/>
      <c r="L15" s="5"/>
      <c r="M15" s="5"/>
      <c r="N15" s="5"/>
    </row>
    <row r="16" spans="1:14" s="4" customFormat="1" ht="21" customHeight="1">
      <c r="A16" s="23"/>
      <c r="B16" s="116"/>
      <c r="C16" s="114"/>
      <c r="D16" s="118"/>
      <c r="E16" s="118"/>
      <c r="F16" s="114"/>
      <c r="G16" s="723"/>
      <c r="H16" s="296"/>
      <c r="I16" s="724"/>
      <c r="J16" s="17"/>
      <c r="K16" s="17"/>
      <c r="L16" s="5"/>
      <c r="M16" s="5"/>
      <c r="N16" s="5"/>
    </row>
    <row r="17" spans="1:14" s="4" customFormat="1" ht="21" customHeight="1">
      <c r="A17" s="23"/>
      <c r="B17" s="721"/>
      <c r="C17" s="114"/>
      <c r="D17" s="118"/>
      <c r="E17" s="118"/>
      <c r="F17" s="114"/>
      <c r="G17" s="723"/>
      <c r="H17" s="296"/>
      <c r="I17" s="724"/>
      <c r="J17" s="17"/>
      <c r="K17" s="17"/>
      <c r="L17" s="5"/>
      <c r="M17" s="5"/>
      <c r="N17" s="5"/>
    </row>
    <row r="18" spans="1:14" ht="21" customHeight="1">
      <c r="A18" s="725"/>
      <c r="B18" s="726" t="s">
        <v>528</v>
      </c>
      <c r="C18" s="727"/>
      <c r="D18" s="727"/>
      <c r="E18" s="727"/>
      <c r="F18" s="727"/>
      <c r="G18" s="655">
        <f>SUM(G5:G17)</f>
        <v>0</v>
      </c>
      <c r="H18" s="655">
        <f>SUM(H5:H17)</f>
        <v>0</v>
      </c>
      <c r="I18" s="731">
        <f>IF(G18=0,0,ROUND((H18-G18)/G18*100,2))</f>
        <v>0</v>
      </c>
      <c r="J18" s="732"/>
      <c r="K18" s="733"/>
    </row>
    <row r="19" spans="1:14" ht="21" customHeight="1">
      <c r="A19" s="725"/>
      <c r="B19" s="728" t="s">
        <v>253</v>
      </c>
      <c r="C19" s="727"/>
      <c r="D19" s="727"/>
      <c r="E19" s="727"/>
      <c r="F19" s="727"/>
      <c r="G19" s="729"/>
      <c r="H19" s="730"/>
      <c r="I19" s="731">
        <f>IF(G19=0,0,ROUND((H19-G19)/G19*100,2))</f>
        <v>0</v>
      </c>
      <c r="J19" s="732"/>
      <c r="K19" s="733"/>
    </row>
    <row r="20" spans="1:14" ht="21" customHeight="1">
      <c r="A20" s="725"/>
      <c r="B20" s="728" t="s">
        <v>254</v>
      </c>
      <c r="C20" s="727"/>
      <c r="D20" s="727"/>
      <c r="E20" s="727"/>
      <c r="F20" s="727"/>
      <c r="G20" s="729"/>
      <c r="H20" s="730"/>
      <c r="I20" s="731">
        <f>IF(G20=0,0,ROUND((H20-G20)/G20*100,2))</f>
        <v>0</v>
      </c>
      <c r="J20" s="732"/>
      <c r="K20" s="733"/>
    </row>
    <row r="21" spans="1:14" ht="21" customHeight="1">
      <c r="A21" s="725"/>
      <c r="B21" s="726" t="s">
        <v>529</v>
      </c>
      <c r="C21" s="727"/>
      <c r="D21" s="727"/>
      <c r="E21" s="727"/>
      <c r="F21" s="727"/>
      <c r="G21" s="655">
        <f>G18-G19</f>
        <v>0</v>
      </c>
      <c r="H21" s="655">
        <f>H18-H20</f>
        <v>0</v>
      </c>
      <c r="I21" s="724">
        <f>IF(G21=0,0,ROUND((H21-G21)/G21*100,2))</f>
        <v>0</v>
      </c>
      <c r="J21" s="732"/>
      <c r="K21" s="733"/>
    </row>
    <row r="22" spans="1:14" s="31" customFormat="1" ht="12.75">
      <c r="A22" s="29" t="str">
        <f>填表必读!A9&amp;填表必读!B9</f>
        <v>产权持有人填表人：刘竹</v>
      </c>
      <c r="E22" s="29" t="str">
        <f>填表必读!A13&amp;填表必读!B13</f>
        <v>评估人员：</v>
      </c>
      <c r="G22" s="533"/>
      <c r="H22" s="967" t="str">
        <f>现金!G21</f>
        <v>北京卓信大华资产评估有限公司</v>
      </c>
      <c r="I22" s="967"/>
      <c r="J22" s="967"/>
    </row>
    <row r="23" spans="1:14" s="31" customFormat="1" ht="12.75">
      <c r="A23" s="29" t="str">
        <f>填表必读!A11&amp;填表必读!B11</f>
        <v>填表日期：2023年5月5日</v>
      </c>
      <c r="G23" s="533"/>
      <c r="H23" s="684"/>
    </row>
  </sheetData>
  <mergeCells count="3">
    <mergeCell ref="B1:I1"/>
    <mergeCell ref="L3:N3"/>
    <mergeCell ref="H22:J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23"/>
  <sheetViews>
    <sheetView workbookViewId="0">
      <selection activeCell="E23" sqref="E23"/>
    </sheetView>
  </sheetViews>
  <sheetFormatPr defaultColWidth="9" defaultRowHeight="15.75"/>
  <cols>
    <col min="1" max="1" width="7.5" style="2" customWidth="1"/>
    <col min="2" max="2" width="19.375" style="2" customWidth="1"/>
    <col min="3" max="3" width="9.75" style="2" customWidth="1"/>
    <col min="4" max="4" width="13.25" style="2" customWidth="1"/>
    <col min="5" max="5" width="14.25" style="2" customWidth="1"/>
    <col min="6" max="6" width="8.25" style="143" customWidth="1"/>
    <col min="7" max="9" width="13.5" style="2" customWidth="1"/>
    <col min="10" max="10" width="10.125" style="2" customWidth="1"/>
    <col min="11" max="11" width="14" style="2" customWidth="1"/>
    <col min="12" max="12" width="12.25" style="31" customWidth="1"/>
    <col min="13" max="14" width="9" style="31"/>
    <col min="15" max="16384" width="9" style="2"/>
  </cols>
  <sheetData>
    <row r="1" spans="1:14" ht="36" customHeight="1">
      <c r="A1" s="293"/>
      <c r="B1" s="293"/>
      <c r="C1" s="293"/>
      <c r="D1" s="314" t="s">
        <v>530</v>
      </c>
      <c r="E1" s="314"/>
      <c r="F1" s="124"/>
      <c r="G1" s="293"/>
      <c r="H1" s="708"/>
      <c r="J1" s="74" t="s">
        <v>531</v>
      </c>
    </row>
    <row r="2" spans="1:14" ht="17.649999999999999" customHeight="1">
      <c r="E2" s="429"/>
      <c r="H2" s="43"/>
      <c r="J2" s="74"/>
    </row>
    <row r="3" spans="1:14" s="3" customFormat="1" ht="17.649999999999999" customHeight="1">
      <c r="A3" s="3" t="str">
        <f>分类汇总表!A3</f>
        <v>产权持有人名称：毕节赛德水泥有限公司</v>
      </c>
      <c r="D3" s="308"/>
      <c r="E3" s="368" t="str">
        <f>固定汇总表!E3</f>
        <v xml:space="preserve">          评估基准日：2022年12月31日</v>
      </c>
      <c r="H3" s="122"/>
      <c r="I3" s="122"/>
      <c r="J3" s="15" t="s">
        <v>184</v>
      </c>
      <c r="L3" s="999" t="s">
        <v>258</v>
      </c>
      <c r="M3" s="1000"/>
      <c r="N3" s="1001"/>
    </row>
    <row r="4" spans="1:14" s="4" customFormat="1" ht="21" customHeight="1">
      <c r="A4" s="17" t="s">
        <v>88</v>
      </c>
      <c r="B4" s="17" t="s">
        <v>218</v>
      </c>
      <c r="C4" s="17" t="s">
        <v>220</v>
      </c>
      <c r="D4" s="17" t="s">
        <v>532</v>
      </c>
      <c r="E4" s="17" t="s">
        <v>533</v>
      </c>
      <c r="F4" s="17" t="s">
        <v>534</v>
      </c>
      <c r="G4" s="18" t="s">
        <v>189</v>
      </c>
      <c r="H4" s="17" t="s">
        <v>25</v>
      </c>
      <c r="I4" s="17" t="s">
        <v>27</v>
      </c>
      <c r="J4" s="17" t="s">
        <v>160</v>
      </c>
      <c r="K4" s="17" t="s">
        <v>535</v>
      </c>
      <c r="L4" s="17" t="s">
        <v>267</v>
      </c>
      <c r="M4" s="17" t="s">
        <v>268</v>
      </c>
      <c r="N4" s="17" t="s">
        <v>269</v>
      </c>
    </row>
    <row r="5" spans="1:14" s="5" customFormat="1" ht="21" customHeight="1">
      <c r="A5" s="19">
        <f t="shared" ref="A5:A10" si="0">ROW()-4</f>
        <v>1</v>
      </c>
      <c r="B5" s="35"/>
      <c r="C5" s="23"/>
      <c r="D5" s="23"/>
      <c r="E5" s="709"/>
      <c r="F5" s="710"/>
      <c r="G5" s="34"/>
      <c r="H5" s="34"/>
      <c r="I5" s="715">
        <f>IF(G5=0,0,ROUND((H5-G5)/G5*100,2))</f>
        <v>0</v>
      </c>
      <c r="J5" s="296"/>
      <c r="K5" s="34"/>
    </row>
    <row r="6" spans="1:14" s="5" customFormat="1" ht="21" customHeight="1">
      <c r="A6" s="19">
        <f t="shared" si="0"/>
        <v>2</v>
      </c>
      <c r="B6" s="35"/>
      <c r="C6" s="23"/>
      <c r="D6" s="23"/>
      <c r="E6" s="709"/>
      <c r="F6" s="711"/>
      <c r="G6" s="34"/>
      <c r="H6" s="34"/>
      <c r="I6" s="715"/>
      <c r="J6" s="296"/>
      <c r="K6" s="34"/>
    </row>
    <row r="7" spans="1:14" s="5" customFormat="1" ht="21" customHeight="1">
      <c r="A7" s="19">
        <f t="shared" si="0"/>
        <v>3</v>
      </c>
      <c r="B7" s="496"/>
      <c r="C7" s="23"/>
      <c r="D7" s="23"/>
      <c r="E7" s="709"/>
      <c r="F7" s="710"/>
      <c r="G7" s="34"/>
      <c r="H7" s="34"/>
      <c r="I7" s="715"/>
      <c r="J7" s="711"/>
      <c r="K7" s="34"/>
    </row>
    <row r="8" spans="1:14" s="5" customFormat="1" ht="21" customHeight="1">
      <c r="A8" s="19">
        <f t="shared" si="0"/>
        <v>4</v>
      </c>
      <c r="B8" s="35"/>
      <c r="C8" s="23"/>
      <c r="D8" s="23"/>
      <c r="E8" s="709"/>
      <c r="F8" s="711"/>
      <c r="G8" s="34"/>
      <c r="H8" s="34"/>
      <c r="I8" s="715"/>
      <c r="J8" s="296"/>
      <c r="K8" s="34"/>
    </row>
    <row r="9" spans="1:14" s="5" customFormat="1" ht="21" customHeight="1">
      <c r="A9" s="19">
        <f t="shared" si="0"/>
        <v>5</v>
      </c>
      <c r="B9" s="36"/>
      <c r="C9" s="23"/>
      <c r="D9" s="23"/>
      <c r="E9" s="709"/>
      <c r="F9" s="711"/>
      <c r="G9" s="34"/>
      <c r="H9" s="34"/>
      <c r="I9" s="715"/>
      <c r="J9" s="711"/>
      <c r="K9" s="34"/>
    </row>
    <row r="10" spans="1:14" s="5" customFormat="1" ht="21" customHeight="1">
      <c r="A10" s="19">
        <f t="shared" si="0"/>
        <v>6</v>
      </c>
      <c r="B10" s="36"/>
      <c r="C10" s="25"/>
      <c r="D10" s="23"/>
      <c r="E10" s="709"/>
      <c r="F10" s="711"/>
      <c r="G10" s="34"/>
      <c r="H10" s="34"/>
      <c r="I10" s="715"/>
      <c r="J10" s="296"/>
      <c r="K10" s="34"/>
    </row>
    <row r="11" spans="1:14" s="5" customFormat="1" ht="21" customHeight="1">
      <c r="A11" s="25"/>
      <c r="B11" s="36"/>
      <c r="C11" s="25"/>
      <c r="D11" s="23"/>
      <c r="E11" s="709"/>
      <c r="F11" s="711"/>
      <c r="G11" s="34"/>
      <c r="H11" s="34"/>
      <c r="I11" s="715"/>
      <c r="J11" s="25"/>
      <c r="K11" s="34"/>
    </row>
    <row r="12" spans="1:14" s="5" customFormat="1" ht="21" customHeight="1">
      <c r="A12" s="25"/>
      <c r="B12" s="36"/>
      <c r="C12" s="25"/>
      <c r="D12" s="23"/>
      <c r="E12" s="709"/>
      <c r="F12" s="711"/>
      <c r="G12" s="34"/>
      <c r="H12" s="34"/>
      <c r="I12" s="715"/>
      <c r="J12" s="25"/>
      <c r="K12" s="34"/>
    </row>
    <row r="13" spans="1:14" s="5" customFormat="1" ht="21" customHeight="1">
      <c r="A13" s="25"/>
      <c r="B13" s="712"/>
      <c r="C13" s="23"/>
      <c r="D13" s="23"/>
      <c r="E13" s="709"/>
      <c r="F13" s="711"/>
      <c r="G13" s="34"/>
      <c r="H13" s="34"/>
      <c r="I13" s="715"/>
      <c r="J13" s="716"/>
      <c r="K13" s="34"/>
    </row>
    <row r="14" spans="1:14" s="5" customFormat="1" ht="21" customHeight="1">
      <c r="A14" s="25"/>
      <c r="B14" s="712"/>
      <c r="C14" s="23"/>
      <c r="D14" s="23"/>
      <c r="E14" s="709"/>
      <c r="F14" s="711"/>
      <c r="G14" s="34"/>
      <c r="H14" s="34"/>
      <c r="I14" s="715"/>
      <c r="J14" s="716"/>
      <c r="K14" s="34"/>
    </row>
    <row r="15" spans="1:14" s="5" customFormat="1" ht="21" customHeight="1">
      <c r="A15" s="25"/>
      <c r="B15" s="20"/>
      <c r="C15" s="25"/>
      <c r="D15" s="23"/>
      <c r="E15" s="713"/>
      <c r="F15" s="95"/>
      <c r="G15" s="34"/>
      <c r="H15" s="272"/>
      <c r="I15" s="715"/>
      <c r="J15" s="25"/>
      <c r="K15" s="34"/>
    </row>
    <row r="16" spans="1:14" s="5" customFormat="1" ht="21" customHeight="1">
      <c r="A16" s="23"/>
      <c r="B16" s="36"/>
      <c r="C16" s="36"/>
      <c r="D16" s="36"/>
      <c r="E16" s="713"/>
      <c r="F16" s="713"/>
      <c r="G16" s="34"/>
      <c r="H16" s="34"/>
      <c r="I16" s="715"/>
      <c r="J16" s="20"/>
      <c r="K16" s="20"/>
    </row>
    <row r="17" spans="1:14" s="5" customFormat="1" ht="21" customHeight="1">
      <c r="A17" s="23"/>
      <c r="C17" s="36"/>
      <c r="D17" s="36"/>
      <c r="E17" s="713"/>
      <c r="F17" s="713"/>
      <c r="G17" s="34"/>
      <c r="H17" s="34"/>
      <c r="I17" s="715"/>
      <c r="J17" s="20"/>
      <c r="K17" s="20"/>
      <c r="L17" s="31"/>
      <c r="M17" s="31"/>
      <c r="N17" s="31"/>
    </row>
    <row r="18" spans="1:14" s="5" customFormat="1" ht="21" customHeight="1">
      <c r="A18" s="23"/>
      <c r="B18" s="17" t="s">
        <v>536</v>
      </c>
      <c r="C18" s="36"/>
      <c r="D18" s="36"/>
      <c r="E18" s="713"/>
      <c r="F18" s="713"/>
      <c r="G18" s="246">
        <f>SUM(G5:G17)</f>
        <v>0</v>
      </c>
      <c r="H18" s="246">
        <f>SUM(H5:H17)</f>
        <v>0</v>
      </c>
      <c r="I18" s="717">
        <f>IF(G18=0,0,ROUND((H18-G18)/G18*100,2))</f>
        <v>0</v>
      </c>
      <c r="J18" s="20"/>
      <c r="K18" s="20"/>
      <c r="L18" s="31"/>
      <c r="M18" s="31"/>
      <c r="N18" s="31"/>
    </row>
    <row r="19" spans="1:14" s="5" customFormat="1" ht="21" customHeight="1">
      <c r="A19" s="23"/>
      <c r="B19" s="17" t="s">
        <v>245</v>
      </c>
      <c r="C19" s="36"/>
      <c r="D19" s="36"/>
      <c r="E19" s="713"/>
      <c r="F19" s="713"/>
      <c r="G19" s="34"/>
      <c r="H19" s="34"/>
      <c r="I19" s="717">
        <f>IF(G19=0,0,ROUND((H19-G19)/G19*100,2))</f>
        <v>0</v>
      </c>
      <c r="J19" s="20"/>
      <c r="K19" s="20"/>
      <c r="L19" s="31"/>
      <c r="M19" s="31"/>
      <c r="N19" s="31"/>
    </row>
    <row r="20" spans="1:14" s="6" customFormat="1" ht="21" customHeight="1">
      <c r="A20" s="23"/>
      <c r="B20" s="17" t="s">
        <v>537</v>
      </c>
      <c r="C20" s="27"/>
      <c r="D20" s="27"/>
      <c r="E20" s="714"/>
      <c r="F20" s="714"/>
      <c r="G20" s="246">
        <f>G18-G19</f>
        <v>0</v>
      </c>
      <c r="H20" s="246">
        <f>H18-H19</f>
        <v>0</v>
      </c>
      <c r="I20" s="717">
        <f>IF(G20=0,0,ROUND((H20-G20)/G20*100,2))</f>
        <v>0</v>
      </c>
      <c r="J20" s="27"/>
      <c r="K20" s="27"/>
      <c r="L20" s="31"/>
      <c r="M20" s="31"/>
      <c r="N20" s="31"/>
    </row>
    <row r="21" spans="1:14" s="31" customFormat="1" ht="12.75">
      <c r="A21" s="29" t="str">
        <f>填表必读!A9&amp;填表必读!B9</f>
        <v>产权持有人填表人：刘竹</v>
      </c>
      <c r="E21" s="29" t="str">
        <f>填表必读!A13&amp;填表必读!B13</f>
        <v>评估人员：</v>
      </c>
      <c r="F21" s="249"/>
      <c r="H21" s="992" t="str">
        <f>现金!G21</f>
        <v>北京卓信大华资产评估有限公司</v>
      </c>
      <c r="I21" s="992"/>
      <c r="J21" s="992"/>
    </row>
    <row r="22" spans="1:14" s="31" customFormat="1" ht="12.75">
      <c r="A22" s="29" t="str">
        <f>填表必读!A11&amp;填表必读!B11</f>
        <v>填表日期：2023年5月5日</v>
      </c>
      <c r="F22" s="249"/>
      <c r="G22" s="410"/>
      <c r="H22" s="410"/>
    </row>
    <row r="23" spans="1:14" s="31" customFormat="1" ht="12.75">
      <c r="F23" s="249"/>
    </row>
  </sheetData>
  <mergeCells count="2">
    <mergeCell ref="L3:N3"/>
    <mergeCell ref="H21:J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23"/>
  <sheetViews>
    <sheetView workbookViewId="0">
      <selection activeCell="E23" sqref="E23"/>
    </sheetView>
  </sheetViews>
  <sheetFormatPr defaultColWidth="8.75" defaultRowHeight="15.75"/>
  <cols>
    <col min="1" max="1" width="12.25" style="9" customWidth="1"/>
    <col min="2" max="2" width="21.75" style="9" customWidth="1"/>
    <col min="3" max="3" width="23.875" style="9" customWidth="1"/>
    <col min="4" max="4" width="23.75" style="9" customWidth="1"/>
    <col min="5" max="5" width="20.75" style="9" customWidth="1"/>
    <col min="6" max="6" width="20.125" style="9" customWidth="1"/>
    <col min="7" max="16384" width="8.75" style="9"/>
  </cols>
  <sheetData>
    <row r="1" spans="1:6" ht="22.9" customHeight="1">
      <c r="A1" s="965" t="s">
        <v>538</v>
      </c>
      <c r="B1" s="972"/>
      <c r="C1" s="972"/>
      <c r="D1" s="972"/>
      <c r="E1" s="972"/>
      <c r="F1" s="74" t="s">
        <v>539</v>
      </c>
    </row>
    <row r="2" spans="1:6">
      <c r="A2" s="1015"/>
      <c r="B2" s="1015"/>
      <c r="C2" s="1015"/>
      <c r="D2" s="1015"/>
      <c r="E2" s="1015"/>
      <c r="F2" s="1015"/>
    </row>
    <row r="3" spans="1:6" customFormat="1" ht="14.25">
      <c r="A3" s="706" t="str">
        <f>长期股权投资!A3</f>
        <v>产权持有人名称：毕节赛德水泥有限公司</v>
      </c>
      <c r="B3" s="185"/>
      <c r="D3" s="14" t="str">
        <f>分类汇总表!D3</f>
        <v xml:space="preserve">          评估基准日：2022年12月31日</v>
      </c>
      <c r="E3" s="185"/>
      <c r="F3" s="707" t="s">
        <v>240</v>
      </c>
    </row>
    <row r="4" spans="1:6" ht="21" customHeight="1">
      <c r="A4" s="378" t="s">
        <v>159</v>
      </c>
      <c r="B4" s="378" t="s">
        <v>89</v>
      </c>
      <c r="C4" s="378" t="s">
        <v>24</v>
      </c>
      <c r="D4" s="378" t="s">
        <v>25</v>
      </c>
      <c r="E4" s="378" t="s">
        <v>540</v>
      </c>
      <c r="F4" s="378" t="s">
        <v>480</v>
      </c>
    </row>
    <row r="5" spans="1:6" ht="21" customHeight="1">
      <c r="A5" s="380" t="s">
        <v>541</v>
      </c>
      <c r="B5" s="82" t="s">
        <v>542</v>
      </c>
      <c r="C5" s="86">
        <f>其他权益工具—股票投资!J16</f>
        <v>0</v>
      </c>
      <c r="D5" s="86">
        <f>其他权益工具—股票投资!K16</f>
        <v>0</v>
      </c>
      <c r="E5" s="86">
        <f>D5-C5</f>
        <v>0</v>
      </c>
      <c r="F5" s="302">
        <f>IF(C5=0,0,ROUND((D5-C5)/C5*100,2))</f>
        <v>0</v>
      </c>
    </row>
    <row r="6" spans="1:6" ht="21" customHeight="1">
      <c r="A6" s="380" t="s">
        <v>543</v>
      </c>
      <c r="B6" s="82" t="s">
        <v>544</v>
      </c>
      <c r="C6" s="86">
        <f>其他权益工具—其他投资!H19</f>
        <v>0</v>
      </c>
      <c r="D6" s="86">
        <f>其他权益工具—其他投资!I19</f>
        <v>0</v>
      </c>
      <c r="E6" s="86">
        <f>D6-C6</f>
        <v>0</v>
      </c>
      <c r="F6" s="302">
        <f>IF(C6=0,0,ROUND((D6-C6)/C6*100,2))</f>
        <v>0</v>
      </c>
    </row>
    <row r="7" spans="1:6" ht="21" customHeight="1">
      <c r="A7" s="81"/>
      <c r="B7" s="82"/>
      <c r="C7" s="86"/>
      <c r="D7" s="86"/>
      <c r="E7" s="86"/>
      <c r="F7" s="86"/>
    </row>
    <row r="8" spans="1:6" ht="21" customHeight="1">
      <c r="A8" s="81"/>
      <c r="B8" s="82"/>
      <c r="C8" s="86"/>
      <c r="D8" s="86"/>
      <c r="E8" s="86"/>
      <c r="F8" s="86"/>
    </row>
    <row r="9" spans="1:6" ht="21" customHeight="1">
      <c r="A9" s="81"/>
      <c r="B9" s="82"/>
      <c r="C9" s="86"/>
      <c r="D9" s="86"/>
      <c r="E9" s="86"/>
      <c r="F9" s="86"/>
    </row>
    <row r="10" spans="1:6" ht="21" customHeight="1">
      <c r="A10" s="81"/>
      <c r="B10" s="82"/>
      <c r="C10" s="86"/>
      <c r="D10" s="86"/>
      <c r="E10" s="86"/>
      <c r="F10" s="86"/>
    </row>
    <row r="11" spans="1:6" ht="21" customHeight="1">
      <c r="A11" s="81"/>
      <c r="B11" s="82"/>
      <c r="C11" s="86"/>
      <c r="D11" s="86"/>
      <c r="E11" s="86"/>
      <c r="F11" s="86"/>
    </row>
    <row r="12" spans="1:6" ht="21" customHeight="1">
      <c r="A12" s="81"/>
      <c r="B12" s="82"/>
      <c r="C12" s="86"/>
      <c r="D12" s="86"/>
      <c r="E12" s="86"/>
      <c r="F12" s="86"/>
    </row>
    <row r="13" spans="1:6" ht="21" customHeight="1">
      <c r="A13" s="81"/>
      <c r="B13" s="82"/>
      <c r="C13" s="86"/>
      <c r="D13" s="86"/>
      <c r="E13" s="86"/>
      <c r="F13" s="86"/>
    </row>
    <row r="14" spans="1:6" ht="21" customHeight="1">
      <c r="A14" s="81"/>
      <c r="B14" s="82"/>
      <c r="C14" s="86"/>
      <c r="D14" s="86"/>
      <c r="E14" s="86"/>
      <c r="F14" s="86"/>
    </row>
    <row r="15" spans="1:6" ht="21" customHeight="1">
      <c r="A15" s="81"/>
      <c r="B15" s="82"/>
      <c r="C15" s="86"/>
      <c r="D15" s="86"/>
      <c r="E15" s="86"/>
      <c r="F15" s="86"/>
    </row>
    <row r="16" spans="1:6" ht="21" customHeight="1">
      <c r="A16" s="81"/>
      <c r="B16" s="82"/>
      <c r="C16" s="86"/>
      <c r="D16" s="86"/>
      <c r="E16" s="86"/>
      <c r="F16" s="86"/>
    </row>
    <row r="17" spans="1:10" ht="21" customHeight="1">
      <c r="A17" s="81"/>
      <c r="B17" s="82"/>
      <c r="C17" s="86"/>
      <c r="D17" s="86"/>
      <c r="E17" s="86"/>
      <c r="F17" s="86"/>
    </row>
    <row r="18" spans="1:10" ht="21" customHeight="1">
      <c r="A18" s="81"/>
      <c r="B18" s="82"/>
      <c r="C18" s="86"/>
      <c r="D18" s="86"/>
      <c r="E18" s="86"/>
      <c r="F18" s="86"/>
    </row>
    <row r="19" spans="1:10" ht="21" customHeight="1">
      <c r="A19" s="1028" t="s">
        <v>545</v>
      </c>
      <c r="B19" s="1023"/>
      <c r="C19" s="86">
        <f>SUM(C5:C18)</f>
        <v>0</v>
      </c>
      <c r="D19" s="86">
        <f>SUM(D5:D18)</f>
        <v>0</v>
      </c>
      <c r="E19" s="86">
        <f>D19-C19</f>
        <v>0</v>
      </c>
      <c r="F19" s="302">
        <f>IF(C19=0,0,ROUND((D19-C19)/C19*100,2))</f>
        <v>0</v>
      </c>
    </row>
    <row r="20" spans="1:10" ht="21" customHeight="1">
      <c r="A20" s="1028" t="s">
        <v>546</v>
      </c>
      <c r="B20" s="1023"/>
      <c r="C20" s="86"/>
      <c r="D20" s="86"/>
      <c r="E20" s="86"/>
      <c r="F20" s="86" t="str">
        <f>IF(C20=0,"",E20/C20*100)</f>
        <v/>
      </c>
    </row>
    <row r="21" spans="1:10" ht="21" customHeight="1">
      <c r="A21" s="1028" t="s">
        <v>547</v>
      </c>
      <c r="B21" s="1023"/>
      <c r="C21" s="86">
        <f>C19-C20</f>
        <v>0</v>
      </c>
      <c r="D21" s="86">
        <f>D19-D20</f>
        <v>0</v>
      </c>
      <c r="E21" s="86">
        <f>D21-C21</f>
        <v>0</v>
      </c>
      <c r="F21" s="302">
        <f>IF(C21=0,0,ROUND((D21-C21)/C21*100,2))</f>
        <v>0</v>
      </c>
    </row>
    <row r="22" spans="1:10">
      <c r="A22" s="29" t="str">
        <f>填表必读!A9&amp;填表必读!B9</f>
        <v>产权持有人填表人：刘竹</v>
      </c>
      <c r="B22" s="31"/>
      <c r="D22" s="29" t="str">
        <f>填表必读!A13&amp;填表必读!B13</f>
        <v>评估人员：</v>
      </c>
      <c r="E22" s="29"/>
      <c r="F22" s="74" t="str">
        <f>现金!G21</f>
        <v>北京卓信大华资产评估有限公司</v>
      </c>
      <c r="G22" s="31"/>
      <c r="H22" s="967"/>
      <c r="I22" s="967"/>
      <c r="J22" s="967"/>
    </row>
    <row r="23" spans="1:10">
      <c r="A23" s="29" t="str">
        <f>填表必读!A11&amp;填表必读!B11</f>
        <v>填表日期：2023年5月5日</v>
      </c>
      <c r="B23" s="31"/>
      <c r="C23" s="31"/>
      <c r="D23" s="31"/>
      <c r="E23" s="31"/>
      <c r="F23" s="31"/>
      <c r="G23" s="31"/>
      <c r="H23" s="31"/>
      <c r="I23" s="31"/>
      <c r="J23" s="31"/>
    </row>
  </sheetData>
  <mergeCells count="6">
    <mergeCell ref="H22:J22"/>
    <mergeCell ref="A1:E1"/>
    <mergeCell ref="A2:F2"/>
    <mergeCell ref="A19:B19"/>
    <mergeCell ref="A20:B20"/>
    <mergeCell ref="A21:B21"/>
  </mergeCells>
  <phoneticPr fontId="12" type="noConversion"/>
  <hyperlinks>
    <hyperlink ref="B5" location="'其他权益工具-股票'!B1" display="其他权益工具-股票投资" xr:uid="{00000000-0004-0000-2C00-000000000000}"/>
    <hyperlink ref="B6" location="'其他权益工具-其他'!B1" display="其他权益工具-其他投资" xr:uid="{00000000-0004-0000-2C00-000001000000}"/>
  </hyperlinks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18"/>
  <sheetViews>
    <sheetView workbookViewId="0">
      <selection activeCell="E23" sqref="E23"/>
    </sheetView>
  </sheetViews>
  <sheetFormatPr defaultColWidth="8.75" defaultRowHeight="15.75"/>
  <cols>
    <col min="1" max="16384" width="8.75" style="9"/>
  </cols>
  <sheetData>
    <row r="1" spans="1:14" ht="22.9" customHeight="1">
      <c r="A1" s="965" t="s">
        <v>548</v>
      </c>
      <c r="B1" s="972"/>
      <c r="C1" s="972"/>
      <c r="D1" s="972"/>
      <c r="E1" s="972"/>
      <c r="F1" s="972"/>
      <c r="G1" s="972"/>
      <c r="H1" s="972"/>
      <c r="I1" s="972"/>
      <c r="J1" s="972"/>
      <c r="K1" s="972"/>
      <c r="L1" s="972"/>
      <c r="M1" s="972"/>
      <c r="N1" s="74" t="s">
        <v>549</v>
      </c>
    </row>
    <row r="2" spans="1:14">
      <c r="A2" s="1015"/>
      <c r="B2" s="1015"/>
      <c r="C2" s="1015"/>
      <c r="D2" s="1015"/>
      <c r="E2" s="1015"/>
      <c r="F2" s="1015"/>
      <c r="G2" s="1015"/>
      <c r="H2" s="1015"/>
      <c r="I2" s="1015"/>
      <c r="J2" s="1016"/>
      <c r="K2" s="1016"/>
      <c r="L2" s="1016"/>
      <c r="M2" s="1016"/>
      <c r="N2" s="1016"/>
    </row>
    <row r="3" spans="1:14" customFormat="1" ht="14.25">
      <c r="A3" s="3" t="str">
        <f>分类汇总表!A3</f>
        <v>产权持有人名称：毕节赛德水泥有限公司</v>
      </c>
      <c r="B3" s="185"/>
      <c r="C3" s="185"/>
      <c r="D3" s="185"/>
      <c r="E3" s="185"/>
      <c r="F3" s="185"/>
      <c r="G3" s="185"/>
      <c r="H3" s="14" t="str">
        <f>分类汇总表!D3</f>
        <v xml:space="preserve">          评估基准日：2022年12月31日</v>
      </c>
      <c r="I3" s="185"/>
      <c r="J3" s="185"/>
      <c r="K3" s="185"/>
      <c r="L3" s="185"/>
      <c r="M3" s="127"/>
      <c r="N3" s="128" t="s">
        <v>240</v>
      </c>
    </row>
    <row r="4" spans="1:14" ht="21" customHeight="1">
      <c r="A4" s="76" t="s">
        <v>88</v>
      </c>
      <c r="B4" s="76" t="s">
        <v>218</v>
      </c>
      <c r="C4" s="76" t="s">
        <v>550</v>
      </c>
      <c r="D4" s="76" t="s">
        <v>551</v>
      </c>
      <c r="E4" s="76" t="s">
        <v>220</v>
      </c>
      <c r="F4" s="76" t="s">
        <v>221</v>
      </c>
      <c r="G4" s="77" t="s">
        <v>552</v>
      </c>
      <c r="H4" s="77" t="s">
        <v>553</v>
      </c>
      <c r="I4" s="77" t="s">
        <v>554</v>
      </c>
      <c r="J4" s="77" t="s">
        <v>24</v>
      </c>
      <c r="K4" s="76" t="s">
        <v>25</v>
      </c>
      <c r="L4" s="378" t="s">
        <v>521</v>
      </c>
      <c r="M4" s="378" t="s">
        <v>522</v>
      </c>
      <c r="N4" s="76" t="s">
        <v>190</v>
      </c>
    </row>
    <row r="5" spans="1:14" ht="21" customHeight="1">
      <c r="A5" s="19">
        <f>ROW()-4</f>
        <v>1</v>
      </c>
      <c r="B5" s="139"/>
      <c r="C5" s="81"/>
      <c r="D5" s="81"/>
      <c r="E5" s="85"/>
      <c r="F5" s="81"/>
      <c r="G5" s="81"/>
      <c r="H5" s="86"/>
      <c r="I5" s="86"/>
      <c r="J5" s="86"/>
      <c r="K5" s="86"/>
      <c r="L5" s="86">
        <f>K5-J5</f>
        <v>0</v>
      </c>
      <c r="M5" s="302">
        <f>IF(J5=0,0,ROUND((K5-J5)/J5*100,2))</f>
        <v>0</v>
      </c>
      <c r="N5" s="82"/>
    </row>
    <row r="6" spans="1:14" ht="21" customHeight="1">
      <c r="A6" s="81"/>
      <c r="B6" s="139"/>
      <c r="C6" s="81"/>
      <c r="D6" s="81"/>
      <c r="E6" s="85"/>
      <c r="F6" s="81"/>
      <c r="G6" s="81"/>
      <c r="H6" s="86"/>
      <c r="I6" s="86"/>
      <c r="J6" s="86"/>
      <c r="K6" s="86"/>
      <c r="L6" s="86"/>
      <c r="M6" s="86" t="str">
        <f t="shared" ref="M6:M15" si="0">IF(J6=0,"",L6/J6*100)</f>
        <v/>
      </c>
      <c r="N6" s="82"/>
    </row>
    <row r="7" spans="1:14" ht="21" customHeight="1">
      <c r="A7" s="81"/>
      <c r="B7" s="139"/>
      <c r="C7" s="81"/>
      <c r="D7" s="81"/>
      <c r="E7" s="85"/>
      <c r="F7" s="81"/>
      <c r="G7" s="81"/>
      <c r="H7" s="86"/>
      <c r="I7" s="86"/>
      <c r="J7" s="86"/>
      <c r="K7" s="86"/>
      <c r="L7" s="86"/>
      <c r="M7" s="86" t="str">
        <f t="shared" si="0"/>
        <v/>
      </c>
      <c r="N7" s="82"/>
    </row>
    <row r="8" spans="1:14" ht="21" customHeight="1">
      <c r="A8" s="81"/>
      <c r="B8" s="139"/>
      <c r="C8" s="81"/>
      <c r="D8" s="81"/>
      <c r="E8" s="85"/>
      <c r="F8" s="81"/>
      <c r="G8" s="81"/>
      <c r="H8" s="86"/>
      <c r="I8" s="86"/>
      <c r="J8" s="86"/>
      <c r="K8" s="86"/>
      <c r="L8" s="86"/>
      <c r="M8" s="86" t="str">
        <f t="shared" si="0"/>
        <v/>
      </c>
      <c r="N8" s="82"/>
    </row>
    <row r="9" spans="1:14" ht="21" customHeight="1">
      <c r="A9" s="81"/>
      <c r="B9" s="139"/>
      <c r="C9" s="81"/>
      <c r="D9" s="81"/>
      <c r="E9" s="85"/>
      <c r="F9" s="81"/>
      <c r="G9" s="81"/>
      <c r="H9" s="86"/>
      <c r="I9" s="86"/>
      <c r="J9" s="86"/>
      <c r="K9" s="86"/>
      <c r="L9" s="86"/>
      <c r="M9" s="86" t="str">
        <f t="shared" si="0"/>
        <v/>
      </c>
      <c r="N9" s="82"/>
    </row>
    <row r="10" spans="1:14" ht="21" customHeight="1">
      <c r="A10" s="81"/>
      <c r="B10" s="139"/>
      <c r="C10" s="81"/>
      <c r="D10" s="81"/>
      <c r="E10" s="85"/>
      <c r="F10" s="81"/>
      <c r="G10" s="81"/>
      <c r="H10" s="86"/>
      <c r="I10" s="86"/>
      <c r="J10" s="86"/>
      <c r="K10" s="86"/>
      <c r="L10" s="86"/>
      <c r="M10" s="86" t="str">
        <f t="shared" si="0"/>
        <v/>
      </c>
      <c r="N10" s="82"/>
    </row>
    <row r="11" spans="1:14" ht="21" customHeight="1">
      <c r="A11" s="81"/>
      <c r="B11" s="139"/>
      <c r="C11" s="81"/>
      <c r="D11" s="81"/>
      <c r="E11" s="85"/>
      <c r="F11" s="81"/>
      <c r="G11" s="81"/>
      <c r="H11" s="86"/>
      <c r="I11" s="86"/>
      <c r="J11" s="86"/>
      <c r="K11" s="86"/>
      <c r="L11" s="86"/>
      <c r="M11" s="86" t="str">
        <f t="shared" si="0"/>
        <v/>
      </c>
      <c r="N11" s="82"/>
    </row>
    <row r="12" spans="1:14" ht="21" customHeight="1">
      <c r="A12" s="81"/>
      <c r="B12" s="139"/>
      <c r="C12" s="81"/>
      <c r="D12" s="81"/>
      <c r="E12" s="85"/>
      <c r="F12" s="81"/>
      <c r="G12" s="81"/>
      <c r="H12" s="86"/>
      <c r="I12" s="86"/>
      <c r="J12" s="86"/>
      <c r="K12" s="86"/>
      <c r="L12" s="86"/>
      <c r="M12" s="86" t="str">
        <f t="shared" si="0"/>
        <v/>
      </c>
      <c r="N12" s="82"/>
    </row>
    <row r="13" spans="1:14" ht="21" customHeight="1">
      <c r="A13" s="81"/>
      <c r="B13" s="139"/>
      <c r="C13" s="81"/>
      <c r="D13" s="81"/>
      <c r="E13" s="85"/>
      <c r="F13" s="81"/>
      <c r="G13" s="81"/>
      <c r="H13" s="86"/>
      <c r="I13" s="86"/>
      <c r="J13" s="86"/>
      <c r="K13" s="86"/>
      <c r="L13" s="86"/>
      <c r="M13" s="86" t="str">
        <f t="shared" si="0"/>
        <v/>
      </c>
      <c r="N13" s="82"/>
    </row>
    <row r="14" spans="1:14" ht="21" customHeight="1">
      <c r="A14" s="81"/>
      <c r="B14" s="139"/>
      <c r="C14" s="81"/>
      <c r="D14" s="81"/>
      <c r="E14" s="85"/>
      <c r="F14" s="81"/>
      <c r="G14" s="81"/>
      <c r="H14" s="86"/>
      <c r="I14" s="86"/>
      <c r="J14" s="86"/>
      <c r="K14" s="86"/>
      <c r="L14" s="86"/>
      <c r="M14" s="86" t="str">
        <f t="shared" si="0"/>
        <v/>
      </c>
      <c r="N14" s="82"/>
    </row>
    <row r="15" spans="1:14" ht="21" customHeight="1">
      <c r="A15" s="81"/>
      <c r="B15" s="139"/>
      <c r="C15" s="81"/>
      <c r="D15" s="81"/>
      <c r="E15" s="85"/>
      <c r="F15" s="81"/>
      <c r="G15" s="81"/>
      <c r="H15" s="86"/>
      <c r="I15" s="86"/>
      <c r="J15" s="86"/>
      <c r="K15" s="86"/>
      <c r="L15" s="86"/>
      <c r="M15" s="86" t="str">
        <f t="shared" si="0"/>
        <v/>
      </c>
      <c r="N15" s="82"/>
    </row>
    <row r="16" spans="1:14" ht="21" customHeight="1">
      <c r="A16" s="1025" t="s">
        <v>555</v>
      </c>
      <c r="B16" s="1026"/>
      <c r="C16" s="81"/>
      <c r="D16" s="81"/>
      <c r="E16" s="85"/>
      <c r="F16" s="81"/>
      <c r="G16" s="81"/>
      <c r="H16" s="86"/>
      <c r="I16" s="86"/>
      <c r="J16" s="86">
        <f>SUM(J5:J15)</f>
        <v>0</v>
      </c>
      <c r="K16" s="86">
        <f>SUM(K5:K15)</f>
        <v>0</v>
      </c>
      <c r="L16" s="86">
        <f>K16-J16</f>
        <v>0</v>
      </c>
      <c r="M16" s="302">
        <f>IF(J16=0,0,ROUND((K16-J16)/J16*100,2))</f>
        <v>0</v>
      </c>
      <c r="N16" s="82"/>
    </row>
    <row r="17" spans="1:14">
      <c r="A17" s="29" t="str">
        <f>填表必读!A9&amp;填表必读!B9</f>
        <v>产权持有人填表人：刘竹</v>
      </c>
      <c r="B17" s="87"/>
      <c r="C17" s="87"/>
      <c r="D17" s="87"/>
      <c r="E17" s="87"/>
      <c r="F17" s="87"/>
      <c r="G17" s="29" t="str">
        <f>填表必读!A13&amp;填表必读!B13</f>
        <v>评估人员：</v>
      </c>
      <c r="H17" s="87"/>
      <c r="I17" s="87"/>
      <c r="J17" s="87"/>
      <c r="K17" s="87"/>
      <c r="L17" s="87"/>
      <c r="M17" s="87"/>
      <c r="N17" s="74" t="str">
        <f>现金!G21</f>
        <v>北京卓信大华资产评估有限公司</v>
      </c>
    </row>
    <row r="18" spans="1:14">
      <c r="A18" s="29" t="str">
        <f>填表必读!A11&amp;填表必读!B11</f>
        <v>填表日期：2023年5月5日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</sheetData>
  <mergeCells count="3">
    <mergeCell ref="A1:M1"/>
    <mergeCell ref="A2:N2"/>
    <mergeCell ref="A16:B16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21"/>
  <sheetViews>
    <sheetView workbookViewId="0">
      <selection activeCell="E23" sqref="E23"/>
    </sheetView>
  </sheetViews>
  <sheetFormatPr defaultColWidth="8.75" defaultRowHeight="15.75"/>
  <cols>
    <col min="1" max="1" width="8.75" style="9"/>
    <col min="2" max="2" width="24.625" style="9" customWidth="1"/>
    <col min="3" max="7" width="8.75" style="9"/>
    <col min="8" max="8" width="11.625" style="9" customWidth="1"/>
    <col min="9" max="9" width="11.125" style="9" customWidth="1"/>
    <col min="10" max="16384" width="8.75" style="9"/>
  </cols>
  <sheetData>
    <row r="1" spans="1:11" ht="23.25">
      <c r="A1" s="1024" t="s">
        <v>556</v>
      </c>
      <c r="B1" s="1024"/>
      <c r="C1" s="1024"/>
      <c r="D1" s="1024"/>
      <c r="E1" s="1024"/>
      <c r="F1" s="1024"/>
      <c r="G1" s="1024"/>
      <c r="H1" s="1024"/>
      <c r="I1" s="1024"/>
      <c r="J1" s="1024"/>
      <c r="K1" s="74" t="s">
        <v>557</v>
      </c>
    </row>
    <row r="2" spans="1:11">
      <c r="A2" s="292"/>
      <c r="B2" s="292"/>
      <c r="C2" s="292"/>
      <c r="D2" s="2"/>
      <c r="E2" s="2"/>
      <c r="F2" s="2"/>
      <c r="G2" s="2"/>
      <c r="H2" s="2"/>
      <c r="I2" s="2"/>
      <c r="J2" s="2"/>
      <c r="K2" s="74"/>
    </row>
    <row r="3" spans="1:11" customFormat="1" ht="14.25">
      <c r="A3" s="307" t="str">
        <f>万元汇总表!A3</f>
        <v>产权持有人名称：毕节赛德水泥有限公司</v>
      </c>
      <c r="B3" s="307"/>
      <c r="C3" s="307"/>
      <c r="D3" s="3"/>
      <c r="E3" s="3"/>
      <c r="F3" s="700" t="str">
        <f>万元汇总表!C3</f>
        <v xml:space="preserve">          评估基准日：2022年12月31日</v>
      </c>
      <c r="G3" s="700"/>
      <c r="H3" s="700"/>
      <c r="J3" s="3"/>
      <c r="K3" s="15" t="s">
        <v>184</v>
      </c>
    </row>
    <row r="4" spans="1:11" ht="21" customHeight="1">
      <c r="A4" s="26" t="s">
        <v>88</v>
      </c>
      <c r="B4" s="76" t="s">
        <v>218</v>
      </c>
      <c r="C4" s="76" t="s">
        <v>520</v>
      </c>
      <c r="D4" s="76" t="s">
        <v>229</v>
      </c>
      <c r="E4" s="76" t="s">
        <v>513</v>
      </c>
      <c r="F4" s="76" t="s">
        <v>251</v>
      </c>
      <c r="G4" s="76" t="s">
        <v>514</v>
      </c>
      <c r="H4" s="76" t="s">
        <v>24</v>
      </c>
      <c r="I4" s="17" t="s">
        <v>25</v>
      </c>
      <c r="J4" s="17" t="s">
        <v>26</v>
      </c>
      <c r="K4" s="17" t="s">
        <v>27</v>
      </c>
    </row>
    <row r="5" spans="1:11" ht="21" customHeight="1">
      <c r="A5" s="19">
        <f>ROW()-4</f>
        <v>1</v>
      </c>
      <c r="B5" s="23"/>
      <c r="C5" s="23"/>
      <c r="D5" s="20"/>
      <c r="E5" s="20"/>
      <c r="F5" s="20"/>
      <c r="G5" s="272"/>
      <c r="H5" s="272"/>
      <c r="I5" s="272"/>
      <c r="J5" s="272">
        <f>I5-H5</f>
        <v>0</v>
      </c>
      <c r="K5" s="302">
        <f>IF(H5=0,0,ROUND((I5-H5)/H5*100,2))</f>
        <v>0</v>
      </c>
    </row>
    <row r="6" spans="1:11" ht="21" customHeight="1">
      <c r="A6" s="23"/>
      <c r="B6" s="23"/>
      <c r="C6" s="23"/>
      <c r="D6" s="20"/>
      <c r="E6" s="20"/>
      <c r="F6" s="20"/>
      <c r="G6" s="272"/>
      <c r="H6" s="272"/>
      <c r="I6" s="272"/>
      <c r="J6" s="272">
        <f>I6-H6</f>
        <v>0</v>
      </c>
      <c r="K6" s="302">
        <f>IF(H6=0,0,ROUND((I6-H6)/H6*100,2))</f>
        <v>0</v>
      </c>
    </row>
    <row r="7" spans="1:11" ht="21" customHeight="1">
      <c r="A7" s="23"/>
      <c r="B7" s="23"/>
      <c r="C7" s="23"/>
      <c r="D7" s="20"/>
      <c r="E7" s="20"/>
      <c r="F7" s="20"/>
      <c r="G7" s="272"/>
      <c r="H7" s="272"/>
      <c r="I7" s="272"/>
      <c r="J7" s="272"/>
      <c r="K7" s="302"/>
    </row>
    <row r="8" spans="1:11" ht="21" customHeight="1">
      <c r="A8" s="36"/>
      <c r="B8" s="36"/>
      <c r="C8" s="36"/>
      <c r="D8" s="20"/>
      <c r="E8" s="20"/>
      <c r="F8" s="20"/>
      <c r="G8" s="272"/>
      <c r="H8" s="272"/>
      <c r="I8" s="272"/>
      <c r="J8" s="272"/>
      <c r="K8" s="302"/>
    </row>
    <row r="9" spans="1:11" ht="21" customHeight="1">
      <c r="A9" s="36"/>
      <c r="B9" s="36"/>
      <c r="C9" s="36"/>
      <c r="D9" s="20"/>
      <c r="E9" s="20"/>
      <c r="F9" s="20"/>
      <c r="G9" s="272"/>
      <c r="H9" s="272"/>
      <c r="I9" s="272"/>
      <c r="J9" s="272"/>
      <c r="K9" s="302"/>
    </row>
    <row r="10" spans="1:11" ht="21" customHeight="1">
      <c r="A10" s="36"/>
      <c r="B10" s="36"/>
      <c r="C10" s="36"/>
      <c r="D10" s="20"/>
      <c r="E10" s="20"/>
      <c r="F10" s="20"/>
      <c r="G10" s="272"/>
      <c r="H10" s="272"/>
      <c r="I10" s="272"/>
      <c r="J10" s="272"/>
      <c r="K10" s="302"/>
    </row>
    <row r="11" spans="1:11" ht="21" customHeight="1">
      <c r="A11" s="36"/>
      <c r="B11" s="36"/>
      <c r="C11" s="36"/>
      <c r="D11" s="20"/>
      <c r="E11" s="20"/>
      <c r="F11" s="20"/>
      <c r="G11" s="272"/>
      <c r="H11" s="272"/>
      <c r="I11" s="272"/>
      <c r="J11" s="272"/>
      <c r="K11" s="302"/>
    </row>
    <row r="12" spans="1:11" ht="21" customHeight="1">
      <c r="A12" s="36"/>
      <c r="B12" s="36"/>
      <c r="C12" s="36"/>
      <c r="D12" s="20"/>
      <c r="E12" s="20"/>
      <c r="F12" s="20"/>
      <c r="G12" s="272"/>
      <c r="H12" s="272"/>
      <c r="I12" s="272"/>
      <c r="J12" s="272"/>
      <c r="K12" s="302"/>
    </row>
    <row r="13" spans="1:11" ht="21" customHeight="1">
      <c r="A13" s="36"/>
      <c r="B13" s="36"/>
      <c r="C13" s="36"/>
      <c r="D13" s="20"/>
      <c r="E13" s="20"/>
      <c r="F13" s="20"/>
      <c r="G13" s="272"/>
      <c r="H13" s="272"/>
      <c r="I13" s="272"/>
      <c r="J13" s="272"/>
      <c r="K13" s="302"/>
    </row>
    <row r="14" spans="1:11" ht="21" customHeight="1">
      <c r="A14" s="36"/>
      <c r="B14" s="36"/>
      <c r="C14" s="36"/>
      <c r="D14" s="20"/>
      <c r="E14" s="20"/>
      <c r="F14" s="20"/>
      <c r="G14" s="272"/>
      <c r="H14" s="272"/>
      <c r="I14" s="272"/>
      <c r="J14" s="272"/>
      <c r="K14" s="302"/>
    </row>
    <row r="15" spans="1:11" ht="21" customHeight="1">
      <c r="A15" s="36"/>
      <c r="B15" s="36"/>
      <c r="C15" s="36"/>
      <c r="D15" s="20"/>
      <c r="E15" s="20"/>
      <c r="F15" s="20"/>
      <c r="G15" s="272"/>
      <c r="H15" s="272"/>
      <c r="I15" s="272"/>
      <c r="J15" s="272"/>
      <c r="K15" s="302"/>
    </row>
    <row r="16" spans="1:11" ht="21" customHeight="1">
      <c r="A16" s="36"/>
      <c r="B16" s="36"/>
      <c r="C16" s="36"/>
      <c r="D16" s="20"/>
      <c r="E16" s="20"/>
      <c r="F16" s="20"/>
      <c r="G16" s="272"/>
      <c r="H16" s="272"/>
      <c r="I16" s="272"/>
      <c r="J16" s="272"/>
      <c r="K16" s="302"/>
    </row>
    <row r="17" spans="1:11" ht="21" customHeight="1">
      <c r="A17" s="36"/>
      <c r="B17" s="36"/>
      <c r="C17" s="36"/>
      <c r="D17" s="20"/>
      <c r="E17" s="20"/>
      <c r="F17" s="20"/>
      <c r="G17" s="272"/>
      <c r="H17" s="272"/>
      <c r="I17" s="272"/>
      <c r="J17" s="272"/>
      <c r="K17" s="302"/>
    </row>
    <row r="18" spans="1:11" ht="21" customHeight="1">
      <c r="A18" s="36"/>
      <c r="B18" s="36"/>
      <c r="C18" s="36"/>
      <c r="D18" s="20"/>
      <c r="E18" s="20"/>
      <c r="F18" s="5"/>
      <c r="G18" s="272"/>
      <c r="H18" s="272"/>
      <c r="I18" s="272"/>
      <c r="J18" s="272"/>
      <c r="K18" s="302"/>
    </row>
    <row r="19" spans="1:11" ht="21" customHeight="1">
      <c r="A19" s="23"/>
      <c r="B19" s="1020" t="s">
        <v>558</v>
      </c>
      <c r="C19" s="985"/>
      <c r="D19" s="986"/>
      <c r="E19" s="17"/>
      <c r="F19" s="17"/>
      <c r="G19" s="246">
        <f>SUM(G5:G18)</f>
        <v>0</v>
      </c>
      <c r="H19" s="246"/>
      <c r="I19" s="246">
        <f>SUM(I5:I18)</f>
        <v>0</v>
      </c>
      <c r="J19" s="272">
        <f>I19-H19</f>
        <v>0</v>
      </c>
      <c r="K19" s="302">
        <f>IF(H19=0,0,ROUND((I19-H19)/H19*100,2))</f>
        <v>0</v>
      </c>
    </row>
    <row r="20" spans="1:11">
      <c r="A20" s="29" t="str">
        <f>填表必读!A9&amp;填表必读!B9</f>
        <v>产权持有人填表人：刘竹</v>
      </c>
      <c r="B20" s="29"/>
      <c r="C20" s="29"/>
      <c r="D20" s="31"/>
      <c r="E20" s="31"/>
      <c r="F20" s="29" t="str">
        <f>填表必读!A13&amp;填表必读!B13</f>
        <v>评估人员：</v>
      </c>
      <c r="H20" s="29"/>
      <c r="I20" s="31"/>
      <c r="J20" s="31"/>
      <c r="K20" s="74" t="str">
        <f>现金!G21</f>
        <v>北京卓信大华资产评估有限公司</v>
      </c>
    </row>
    <row r="21" spans="1:11">
      <c r="A21" s="29" t="str">
        <f>填表必读!A11&amp;填表必读!B11</f>
        <v>填表日期：2023年5月5日</v>
      </c>
      <c r="B21" s="29"/>
      <c r="C21" s="29"/>
      <c r="D21" s="31"/>
      <c r="E21" s="31"/>
      <c r="F21" s="31"/>
      <c r="G21" s="31"/>
      <c r="H21" s="31"/>
      <c r="I21" s="31"/>
      <c r="J21" s="31"/>
      <c r="K21" s="31"/>
    </row>
  </sheetData>
  <mergeCells count="2">
    <mergeCell ref="A1:J1"/>
    <mergeCell ref="B19:D19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24"/>
  <sheetViews>
    <sheetView topLeftCell="A10" workbookViewId="0">
      <selection activeCell="E23" sqref="E23"/>
    </sheetView>
  </sheetViews>
  <sheetFormatPr defaultColWidth="8.75" defaultRowHeight="15.75"/>
  <cols>
    <col min="1" max="1" width="7.125" style="9" customWidth="1"/>
    <col min="2" max="2" width="19.375" style="9" customWidth="1"/>
    <col min="3" max="6" width="8.75" style="9"/>
    <col min="7" max="7" width="11" style="9" customWidth="1"/>
    <col min="8" max="8" width="11.75" style="9" customWidth="1"/>
    <col min="9" max="9" width="13.5" style="9" customWidth="1"/>
    <col min="10" max="10" width="11.625" style="9" customWidth="1"/>
    <col min="11" max="16384" width="8.75" style="9"/>
  </cols>
  <sheetData>
    <row r="1" spans="1:11" ht="22.9" customHeight="1">
      <c r="A1" s="965" t="s">
        <v>559</v>
      </c>
      <c r="B1" s="972"/>
      <c r="C1" s="972"/>
      <c r="D1" s="972"/>
      <c r="E1" s="972"/>
      <c r="F1" s="972"/>
      <c r="G1" s="972"/>
      <c r="H1" s="972"/>
      <c r="I1" s="972"/>
      <c r="J1" s="972"/>
      <c r="K1" s="74" t="s">
        <v>560</v>
      </c>
    </row>
    <row r="2" spans="1:11">
      <c r="A2" s="1015"/>
      <c r="B2" s="1015"/>
      <c r="C2" s="1015"/>
      <c r="D2" s="1015"/>
      <c r="E2" s="1015"/>
      <c r="F2" s="1015"/>
      <c r="G2" s="1015"/>
      <c r="H2" s="1016"/>
      <c r="I2" s="1016"/>
      <c r="J2" s="1016"/>
      <c r="K2" s="1016"/>
    </row>
    <row r="3" spans="1:11" customFormat="1" ht="14.25">
      <c r="A3" s="307" t="str">
        <f>万元汇总表!A3</f>
        <v>产权持有人名称：毕节赛德水泥有限公司</v>
      </c>
      <c r="B3" s="185"/>
      <c r="C3" s="185"/>
      <c r="D3" s="185"/>
      <c r="E3" s="703" t="str">
        <f>其他权益工具—其他投资!F3</f>
        <v xml:space="preserve">          评估基准日：2022年12月31日</v>
      </c>
      <c r="G3" s="185"/>
      <c r="H3" s="185"/>
      <c r="I3" s="185"/>
      <c r="J3" s="127"/>
      <c r="K3" s="128" t="s">
        <v>240</v>
      </c>
    </row>
    <row r="4" spans="1:11" ht="21" customHeight="1">
      <c r="A4" s="76" t="s">
        <v>88</v>
      </c>
      <c r="B4" s="76" t="s">
        <v>218</v>
      </c>
      <c r="C4" s="76" t="s">
        <v>561</v>
      </c>
      <c r="D4" s="76" t="s">
        <v>220</v>
      </c>
      <c r="E4" s="76" t="s">
        <v>513</v>
      </c>
      <c r="F4" s="76" t="s">
        <v>514</v>
      </c>
      <c r="G4" s="77" t="s">
        <v>24</v>
      </c>
      <c r="H4" s="76" t="s">
        <v>25</v>
      </c>
      <c r="I4" s="378" t="s">
        <v>521</v>
      </c>
      <c r="J4" s="705" t="s">
        <v>522</v>
      </c>
      <c r="K4" s="76" t="s">
        <v>190</v>
      </c>
    </row>
    <row r="5" spans="1:11" ht="21" customHeight="1">
      <c r="A5" s="19">
        <f>ROW()-4</f>
        <v>1</v>
      </c>
      <c r="B5" s="82"/>
      <c r="C5" s="82"/>
      <c r="D5" s="82"/>
      <c r="E5" s="82"/>
      <c r="F5" s="82"/>
      <c r="G5" s="704"/>
      <c r="H5" s="82"/>
      <c r="I5" s="86">
        <f>H5-G5</f>
        <v>0</v>
      </c>
      <c r="J5" s="197">
        <f>IF(G5=0,0,ROUND((H5-G5)/G5*100,2))</f>
        <v>0</v>
      </c>
      <c r="K5" s="82"/>
    </row>
    <row r="6" spans="1:11" ht="21" customHeight="1">
      <c r="A6" s="81"/>
      <c r="B6" s="139"/>
      <c r="C6" s="81"/>
      <c r="D6" s="85"/>
      <c r="E6" s="85"/>
      <c r="F6" s="81"/>
      <c r="G6" s="704"/>
      <c r="H6" s="86"/>
      <c r="I6" s="86"/>
      <c r="J6" s="86"/>
      <c r="K6" s="82"/>
    </row>
    <row r="7" spans="1:11" ht="21" customHeight="1">
      <c r="A7" s="81"/>
      <c r="B7" s="139"/>
      <c r="C7" s="81"/>
      <c r="D7" s="85"/>
      <c r="E7" s="85"/>
      <c r="F7" s="81"/>
      <c r="G7" s="704"/>
      <c r="H7" s="86"/>
      <c r="I7" s="86"/>
      <c r="J7" s="86"/>
      <c r="K7" s="82"/>
    </row>
    <row r="8" spans="1:11" ht="21" customHeight="1">
      <c r="A8" s="81"/>
      <c r="B8" s="139"/>
      <c r="C8" s="81"/>
      <c r="D8" s="85"/>
      <c r="E8" s="85"/>
      <c r="F8" s="81"/>
      <c r="G8" s="704"/>
      <c r="H8" s="86"/>
      <c r="I8" s="86"/>
      <c r="J8" s="86"/>
      <c r="K8" s="82"/>
    </row>
    <row r="9" spans="1:11" ht="21" customHeight="1">
      <c r="A9" s="81"/>
      <c r="B9" s="139"/>
      <c r="C9" s="81"/>
      <c r="D9" s="85"/>
      <c r="E9" s="85"/>
      <c r="F9" s="81"/>
      <c r="G9" s="704"/>
      <c r="H9" s="86"/>
      <c r="I9" s="86"/>
      <c r="J9" s="86"/>
      <c r="K9" s="82"/>
    </row>
    <row r="10" spans="1:11" ht="21" customHeight="1">
      <c r="A10" s="81"/>
      <c r="B10" s="139"/>
      <c r="C10" s="81"/>
      <c r="D10" s="85"/>
      <c r="E10" s="85"/>
      <c r="F10" s="81"/>
      <c r="G10" s="704"/>
      <c r="H10" s="86"/>
      <c r="I10" s="86"/>
      <c r="J10" s="86"/>
      <c r="K10" s="82"/>
    </row>
    <row r="11" spans="1:11" ht="21" customHeight="1">
      <c r="A11" s="81"/>
      <c r="B11" s="139"/>
      <c r="C11" s="81"/>
      <c r="D11" s="85"/>
      <c r="E11" s="85"/>
      <c r="F11" s="81"/>
      <c r="G11" s="704"/>
      <c r="H11" s="86"/>
      <c r="I11" s="86"/>
      <c r="J11" s="86"/>
      <c r="K11" s="82"/>
    </row>
    <row r="12" spans="1:11" ht="21" customHeight="1">
      <c r="A12" s="81"/>
      <c r="B12" s="139"/>
      <c r="C12" s="81"/>
      <c r="D12" s="85"/>
      <c r="E12" s="85"/>
      <c r="F12" s="81"/>
      <c r="G12" s="704"/>
      <c r="H12" s="86"/>
      <c r="I12" s="86"/>
      <c r="J12" s="86"/>
      <c r="K12" s="82"/>
    </row>
    <row r="13" spans="1:11" ht="21" customHeight="1">
      <c r="A13" s="81"/>
      <c r="B13" s="139"/>
      <c r="C13" s="81"/>
      <c r="D13" s="85"/>
      <c r="E13" s="85"/>
      <c r="F13" s="81"/>
      <c r="G13" s="704"/>
      <c r="H13" s="86"/>
      <c r="I13" s="86"/>
      <c r="J13" s="86"/>
      <c r="K13" s="82"/>
    </row>
    <row r="14" spans="1:11" ht="21" customHeight="1">
      <c r="A14" s="81"/>
      <c r="B14" s="139"/>
      <c r="C14" s="81"/>
      <c r="D14" s="85"/>
      <c r="E14" s="85"/>
      <c r="F14" s="81"/>
      <c r="G14" s="704"/>
      <c r="H14" s="86"/>
      <c r="I14" s="86"/>
      <c r="J14" s="86"/>
      <c r="K14" s="82"/>
    </row>
    <row r="15" spans="1:11" ht="21" customHeight="1">
      <c r="A15" s="81"/>
      <c r="B15" s="139"/>
      <c r="C15" s="81"/>
      <c r="D15" s="85"/>
      <c r="E15" s="85"/>
      <c r="F15" s="81"/>
      <c r="G15" s="704"/>
      <c r="H15" s="86"/>
      <c r="I15" s="86"/>
      <c r="J15" s="86"/>
      <c r="K15" s="82"/>
    </row>
    <row r="16" spans="1:11" ht="21" customHeight="1">
      <c r="A16" s="81"/>
      <c r="B16" s="139"/>
      <c r="C16" s="81"/>
      <c r="D16" s="85"/>
      <c r="E16" s="85"/>
      <c r="F16" s="81"/>
      <c r="G16" s="704"/>
      <c r="H16" s="86"/>
      <c r="I16" s="86"/>
      <c r="J16" s="86"/>
      <c r="K16" s="82"/>
    </row>
    <row r="17" spans="1:11" ht="21" customHeight="1">
      <c r="A17" s="81"/>
      <c r="B17" s="139"/>
      <c r="C17" s="81"/>
      <c r="D17" s="85"/>
      <c r="E17" s="85"/>
      <c r="F17" s="81"/>
      <c r="G17" s="704"/>
      <c r="H17" s="86"/>
      <c r="I17" s="86"/>
      <c r="J17" s="86"/>
      <c r="K17" s="82"/>
    </row>
    <row r="18" spans="1:11" ht="21" customHeight="1">
      <c r="A18" s="81"/>
      <c r="B18" s="139"/>
      <c r="C18" s="81"/>
      <c r="D18" s="85"/>
      <c r="E18" s="85"/>
      <c r="F18" s="81"/>
      <c r="G18" s="704"/>
      <c r="H18" s="86"/>
      <c r="I18" s="86"/>
      <c r="J18" s="86"/>
      <c r="K18" s="82"/>
    </row>
    <row r="19" spans="1:11" ht="21" customHeight="1">
      <c r="A19" s="81"/>
      <c r="B19" s="139"/>
      <c r="C19" s="81"/>
      <c r="D19" s="85"/>
      <c r="E19" s="85"/>
      <c r="F19" s="81"/>
      <c r="G19" s="704"/>
      <c r="H19" s="86"/>
      <c r="I19" s="86"/>
      <c r="J19" s="86"/>
      <c r="K19" s="82"/>
    </row>
    <row r="20" spans="1:11" ht="21" customHeight="1">
      <c r="A20" s="1029" t="s">
        <v>562</v>
      </c>
      <c r="B20" s="1030"/>
      <c r="C20" s="81"/>
      <c r="D20" s="85"/>
      <c r="E20" s="85"/>
      <c r="F20" s="81"/>
      <c r="G20" s="86">
        <f>SUM(G5:G19)</f>
        <v>0</v>
      </c>
      <c r="H20" s="86">
        <f>SUM(H5:H19)</f>
        <v>0</v>
      </c>
      <c r="I20" s="86">
        <f>H20-G20</f>
        <v>0</v>
      </c>
      <c r="J20" s="197">
        <f>IF(G20=0,0,ROUND((H20-G20)/G20*100,2))</f>
        <v>0</v>
      </c>
      <c r="K20" s="82"/>
    </row>
    <row r="21" spans="1:11" ht="21" customHeight="1">
      <c r="A21" s="1029" t="s">
        <v>563</v>
      </c>
      <c r="B21" s="1030"/>
      <c r="C21" s="81"/>
      <c r="D21" s="85"/>
      <c r="E21" s="85"/>
      <c r="F21" s="81"/>
      <c r="G21" s="86"/>
      <c r="H21" s="86"/>
      <c r="I21" s="86"/>
      <c r="J21" s="86" t="str">
        <f>IF(G21=0,"",I21/G21*100)</f>
        <v/>
      </c>
      <c r="K21" s="82"/>
    </row>
    <row r="22" spans="1:11" ht="21" customHeight="1">
      <c r="A22" s="1029" t="s">
        <v>564</v>
      </c>
      <c r="B22" s="1030"/>
      <c r="C22" s="81"/>
      <c r="D22" s="85"/>
      <c r="E22" s="85"/>
      <c r="F22" s="81"/>
      <c r="G22" s="86">
        <f>G20-G21</f>
        <v>0</v>
      </c>
      <c r="H22" s="86">
        <f>H20-H21</f>
        <v>0</v>
      </c>
      <c r="I22" s="86">
        <f>H22-G22</f>
        <v>0</v>
      </c>
      <c r="J22" s="197">
        <f>IF(G22=0,0,ROUND((H22-G22)/G22*100,2))</f>
        <v>0</v>
      </c>
      <c r="K22" s="82"/>
    </row>
    <row r="23" spans="1:11">
      <c r="A23" s="29" t="str">
        <f>填表必读!A9&amp;填表必读!B9</f>
        <v>产权持有人填表人：刘竹</v>
      </c>
      <c r="B23" s="87"/>
      <c r="C23" s="87"/>
      <c r="D23" s="87"/>
      <c r="E23" s="87"/>
      <c r="F23" s="29" t="str">
        <f>填表必读!A13&amp;填表必读!B13</f>
        <v>评估人员：</v>
      </c>
      <c r="G23" s="87"/>
      <c r="H23" s="74"/>
      <c r="I23" s="87"/>
      <c r="J23" s="87"/>
      <c r="K23" s="74" t="str">
        <f>现金!G21</f>
        <v>北京卓信大华资产评估有限公司</v>
      </c>
    </row>
    <row r="24" spans="1:11">
      <c r="A24" s="29" t="str">
        <f>填表必读!A11&amp;填表必读!B11</f>
        <v>填表日期：2023年5月5日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</row>
  </sheetData>
  <mergeCells count="5">
    <mergeCell ref="A1:J1"/>
    <mergeCell ref="A2:K2"/>
    <mergeCell ref="A20:B20"/>
    <mergeCell ref="A21:B21"/>
    <mergeCell ref="A22:B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K23"/>
  <sheetViews>
    <sheetView workbookViewId="0">
      <selection activeCell="E23" sqref="E23"/>
    </sheetView>
  </sheetViews>
  <sheetFormatPr defaultColWidth="9" defaultRowHeight="15.75"/>
  <cols>
    <col min="1" max="1" width="9" style="292"/>
    <col min="2" max="2" width="33.75" style="2" customWidth="1"/>
    <col min="3" max="3" width="14.75" style="2" customWidth="1"/>
    <col min="4" max="4" width="14.375" style="2" customWidth="1"/>
    <col min="5" max="5" width="13.25" style="2" customWidth="1"/>
    <col min="6" max="6" width="11.75" style="2" customWidth="1"/>
    <col min="7" max="7" width="12.75" style="2" customWidth="1"/>
    <col min="8" max="8" width="16.25" style="2" customWidth="1"/>
    <col min="9" max="9" width="8.25" style="2" customWidth="1"/>
    <col min="10" max="10" width="18.75" style="2" customWidth="1"/>
    <col min="11" max="16384" width="9" style="2"/>
  </cols>
  <sheetData>
    <row r="1" spans="1:10" ht="30" customHeight="1">
      <c r="A1" s="699"/>
      <c r="B1" s="965" t="s">
        <v>565</v>
      </c>
      <c r="C1" s="965"/>
      <c r="D1" s="965"/>
      <c r="E1" s="965"/>
      <c r="F1" s="965"/>
      <c r="G1" s="74" t="s">
        <v>566</v>
      </c>
    </row>
    <row r="2" spans="1:10" ht="17.649999999999999" customHeight="1">
      <c r="G2" s="13"/>
    </row>
    <row r="3" spans="1:10" s="3" customFormat="1" ht="17.649999999999999" customHeight="1">
      <c r="A3" s="307" t="str">
        <f>分类汇总表!A3</f>
        <v>产权持有人名称：毕节赛德水泥有限公司</v>
      </c>
      <c r="C3" s="968" t="str">
        <f>分类汇总表!D3</f>
        <v xml:space="preserve">          评估基准日：2022年12月31日</v>
      </c>
      <c r="D3" s="968"/>
      <c r="E3" s="122"/>
      <c r="F3" s="122"/>
      <c r="G3" s="15" t="s">
        <v>184</v>
      </c>
      <c r="H3" s="122"/>
      <c r="I3" s="122"/>
      <c r="J3" s="122"/>
    </row>
    <row r="4" spans="1:10" s="4" customFormat="1" ht="21" customHeight="1">
      <c r="A4" s="26" t="s">
        <v>88</v>
      </c>
      <c r="B4" s="17" t="s">
        <v>89</v>
      </c>
      <c r="C4" s="18" t="s">
        <v>189</v>
      </c>
      <c r="D4" s="17" t="s">
        <v>25</v>
      </c>
      <c r="E4" s="17" t="s">
        <v>26</v>
      </c>
      <c r="F4" s="17" t="s">
        <v>27</v>
      </c>
      <c r="G4" s="17" t="s">
        <v>160</v>
      </c>
    </row>
    <row r="5" spans="1:10" s="5" customFormat="1" ht="21" customHeight="1">
      <c r="A5" s="23" t="s">
        <v>567</v>
      </c>
      <c r="B5" s="20" t="s">
        <v>568</v>
      </c>
      <c r="C5" s="272">
        <f>已出租的建筑物!U29</f>
        <v>0</v>
      </c>
      <c r="D5" s="272">
        <f>已出租的建筑物!X29</f>
        <v>0</v>
      </c>
      <c r="E5" s="272">
        <f>D5-C5</f>
        <v>0</v>
      </c>
      <c r="F5" s="701">
        <f>IF(C5=0,0,ROUND((D5-C5)/C5*100,2))</f>
        <v>0</v>
      </c>
      <c r="G5" s="20"/>
    </row>
    <row r="6" spans="1:10" s="5" customFormat="1" ht="21" customHeight="1">
      <c r="A6" s="23" t="s">
        <v>569</v>
      </c>
      <c r="B6" s="20" t="s">
        <v>570</v>
      </c>
      <c r="C6" s="272">
        <f>已出租土地使用权!K19</f>
        <v>0</v>
      </c>
      <c r="D6" s="272">
        <f>已出租土地使用权!L19</f>
        <v>0</v>
      </c>
      <c r="E6" s="272">
        <f>D6-C6</f>
        <v>0</v>
      </c>
      <c r="F6" s="701">
        <f>IF(C6=0,0,ROUND((D6-C6)/C6*100,2))</f>
        <v>0</v>
      </c>
      <c r="G6" s="20"/>
    </row>
    <row r="7" spans="1:10" s="5" customFormat="1" ht="21" customHeight="1">
      <c r="A7" s="23" t="s">
        <v>571</v>
      </c>
      <c r="B7" s="20" t="s">
        <v>572</v>
      </c>
      <c r="C7" s="272">
        <f>持有并准备转让土地使用权!J18</f>
        <v>0</v>
      </c>
      <c r="D7" s="272">
        <f>持有并准备转让土地使用权!K18</f>
        <v>0</v>
      </c>
      <c r="E7" s="272">
        <f>D7-C7</f>
        <v>0</v>
      </c>
      <c r="F7" s="701">
        <f>IF(C7=0,0,ROUND((D7-C7)/C7*100,2))</f>
        <v>0</v>
      </c>
      <c r="G7" s="20"/>
    </row>
    <row r="8" spans="1:10" s="5" customFormat="1" ht="21" customHeight="1">
      <c r="A8" s="36"/>
      <c r="B8" s="20"/>
      <c r="C8" s="272"/>
      <c r="D8" s="272"/>
      <c r="E8" s="272"/>
      <c r="F8" s="701"/>
      <c r="G8" s="20"/>
    </row>
    <row r="9" spans="1:10" s="5" customFormat="1" ht="21" customHeight="1">
      <c r="A9" s="36"/>
      <c r="B9" s="20"/>
      <c r="C9" s="272"/>
      <c r="D9" s="272"/>
      <c r="E9" s="272"/>
      <c r="F9" s="701"/>
      <c r="G9" s="20"/>
    </row>
    <row r="10" spans="1:10" s="5" customFormat="1" ht="21" customHeight="1">
      <c r="A10" s="36"/>
      <c r="B10" s="20"/>
      <c r="C10" s="272"/>
      <c r="D10" s="272"/>
      <c r="E10" s="272"/>
      <c r="F10" s="701"/>
      <c r="G10" s="20"/>
    </row>
    <row r="11" spans="1:10" s="5" customFormat="1" ht="21" customHeight="1">
      <c r="A11" s="36"/>
      <c r="B11" s="20"/>
      <c r="C11" s="272"/>
      <c r="D11" s="272"/>
      <c r="E11" s="272"/>
      <c r="F11" s="701"/>
      <c r="G11" s="20"/>
    </row>
    <row r="12" spans="1:10" s="5" customFormat="1" ht="21" customHeight="1">
      <c r="A12" s="36"/>
      <c r="B12" s="20"/>
      <c r="C12" s="272"/>
      <c r="D12" s="272"/>
      <c r="E12" s="272"/>
      <c r="F12" s="701"/>
      <c r="G12" s="20"/>
    </row>
    <row r="13" spans="1:10" s="5" customFormat="1" ht="21" customHeight="1">
      <c r="A13" s="36"/>
      <c r="B13" s="20"/>
      <c r="C13" s="272"/>
      <c r="D13" s="272"/>
      <c r="E13" s="272"/>
      <c r="F13" s="701"/>
      <c r="G13" s="20"/>
    </row>
    <row r="14" spans="1:10" s="5" customFormat="1" ht="21" customHeight="1">
      <c r="A14" s="36"/>
      <c r="B14" s="20"/>
      <c r="C14" s="272"/>
      <c r="D14" s="272"/>
      <c r="E14" s="272"/>
      <c r="F14" s="701"/>
      <c r="G14" s="20"/>
    </row>
    <row r="15" spans="1:10" s="5" customFormat="1" ht="21" customHeight="1">
      <c r="A15" s="36"/>
      <c r="B15" s="20"/>
      <c r="C15" s="272"/>
      <c r="D15" s="272"/>
      <c r="E15" s="272"/>
      <c r="F15" s="701"/>
      <c r="G15" s="20"/>
    </row>
    <row r="16" spans="1:10" s="5" customFormat="1" ht="21" customHeight="1">
      <c r="A16" s="36"/>
      <c r="B16" s="20"/>
      <c r="C16" s="272"/>
      <c r="D16" s="272"/>
      <c r="E16" s="272"/>
      <c r="F16" s="701"/>
      <c r="G16" s="20"/>
    </row>
    <row r="17" spans="1:11" s="5" customFormat="1" ht="21" customHeight="1">
      <c r="A17" s="36"/>
      <c r="B17" s="20"/>
      <c r="C17" s="272"/>
      <c r="D17" s="272"/>
      <c r="E17" s="272"/>
      <c r="F17" s="701"/>
      <c r="G17" s="20"/>
    </row>
    <row r="18" spans="1:11" s="5" customFormat="1" ht="21" customHeight="1">
      <c r="A18" s="36"/>
      <c r="B18" s="20"/>
      <c r="C18" s="272"/>
      <c r="D18" s="272"/>
      <c r="E18" s="272"/>
      <c r="F18" s="701"/>
      <c r="G18" s="20"/>
    </row>
    <row r="19" spans="1:11" s="6" customFormat="1" ht="21" customHeight="1">
      <c r="A19" s="37"/>
      <c r="B19" s="17" t="s">
        <v>573</v>
      </c>
      <c r="C19" s="246">
        <f>SUM(C5:C7)</f>
        <v>0</v>
      </c>
      <c r="D19" s="246">
        <f>SUM(D5:D7)</f>
        <v>0</v>
      </c>
      <c r="E19" s="246">
        <f>D19-C19</f>
        <v>0</v>
      </c>
      <c r="F19" s="702">
        <f>IF(C19=0,0,ROUND((D19-C19)/C19*100,2))</f>
        <v>0</v>
      </c>
      <c r="G19" s="27"/>
    </row>
    <row r="20" spans="1:11" s="6" customFormat="1" ht="21" customHeight="1">
      <c r="A20" s="37"/>
      <c r="B20" s="17" t="s">
        <v>574</v>
      </c>
      <c r="C20" s="246">
        <f>已出租的建筑物!U30+已出租土地使用权!K20+持有并准备转让土地使用权!J19</f>
        <v>0</v>
      </c>
      <c r="D20" s="246">
        <f>已出租的建筑物!X30+已出租土地使用权!L20+持有并准备转让土地使用权!K19</f>
        <v>0</v>
      </c>
      <c r="E20" s="246">
        <f>D20-C20</f>
        <v>0</v>
      </c>
      <c r="F20" s="702">
        <f>IF(C20=0,0,ROUND((D20-C20)/C20*100,2))</f>
        <v>0</v>
      </c>
      <c r="G20" s="27"/>
    </row>
    <row r="21" spans="1:11" s="6" customFormat="1" ht="21" customHeight="1">
      <c r="A21" s="37"/>
      <c r="B21" s="17" t="s">
        <v>575</v>
      </c>
      <c r="C21" s="246">
        <f>C19-C20</f>
        <v>0</v>
      </c>
      <c r="D21" s="246">
        <f>D19-D20</f>
        <v>0</v>
      </c>
      <c r="E21" s="246">
        <f>D21-C21</f>
        <v>0</v>
      </c>
      <c r="F21" s="702">
        <f>IF(C21=0,0,ROUND((D21-C21)/C21*100,2))</f>
        <v>0</v>
      </c>
      <c r="G21" s="27"/>
    </row>
    <row r="22" spans="1:11">
      <c r="A22" s="29" t="str">
        <f>填表必读!A9&amp;填表必读!B9</f>
        <v>产权持有人填表人：刘竹</v>
      </c>
      <c r="B22" s="31"/>
      <c r="C22" s="29" t="str">
        <f>填表必读!A13&amp;填表必读!B13</f>
        <v>评估人员：</v>
      </c>
      <c r="D22" s="31"/>
      <c r="F22" s="31"/>
      <c r="G22" s="74" t="str">
        <f>现金!G21</f>
        <v>北京卓信大华资产评估有限公司</v>
      </c>
      <c r="H22" s="74"/>
      <c r="I22" s="74"/>
      <c r="J22" s="74"/>
    </row>
    <row r="23" spans="1:11">
      <c r="A23" s="29" t="str">
        <f>填表必读!A11&amp;填表必读!B11</f>
        <v>填表日期：2023年5月5日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</row>
  </sheetData>
  <mergeCells count="2">
    <mergeCell ref="B1:F1"/>
    <mergeCell ref="C3:D3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view="pageBreakPreview" zoomScale="80" zoomScaleNormal="100" zoomScaleSheetLayoutView="80" workbookViewId="0">
      <pane ySplit="4" topLeftCell="A5" activePane="bottomLeft" state="frozen"/>
      <selection pane="bottomLeft" activeCell="M22" sqref="M22"/>
    </sheetView>
  </sheetViews>
  <sheetFormatPr defaultColWidth="9" defaultRowHeight="15.75"/>
  <cols>
    <col min="1" max="1" width="11.5" style="734" customWidth="1"/>
    <col min="2" max="2" width="26.625" style="9" customWidth="1"/>
    <col min="3" max="3" width="18" style="9" customWidth="1"/>
    <col min="4" max="5" width="17.25" style="9" customWidth="1"/>
    <col min="6" max="6" width="16.25" style="9" customWidth="1"/>
    <col min="7" max="7" width="14.25" style="9" customWidth="1"/>
    <col min="8" max="8" width="16.25" style="9" customWidth="1"/>
    <col min="9" max="9" width="8.25" style="9" customWidth="1"/>
    <col min="10" max="10" width="18.75" style="9" customWidth="1"/>
    <col min="11" max="16384" width="9" style="9"/>
  </cols>
  <sheetData>
    <row r="1" spans="1:10" ht="30.75" customHeight="1">
      <c r="A1" s="735"/>
      <c r="B1" s="966" t="s">
        <v>156</v>
      </c>
      <c r="C1" s="966"/>
      <c r="D1" s="966"/>
      <c r="E1" s="966"/>
      <c r="F1" s="966"/>
      <c r="G1" s="74" t="s">
        <v>157</v>
      </c>
      <c r="H1" s="736"/>
      <c r="I1" s="736"/>
    </row>
    <row r="2" spans="1:10" s="2" customFormat="1" ht="17.649999999999999" customHeight="1">
      <c r="A2" s="292"/>
      <c r="G2" s="74"/>
      <c r="H2" s="9"/>
      <c r="I2" s="9"/>
      <c r="J2" s="9"/>
    </row>
    <row r="3" spans="1:10" s="3" customFormat="1" ht="18.75" customHeight="1">
      <c r="A3" s="145" t="str">
        <f>万元汇总表!A3</f>
        <v>产权持有人名称：毕节赛德水泥有限公司</v>
      </c>
      <c r="B3" s="145"/>
      <c r="C3" s="145"/>
      <c r="D3" s="828" t="str">
        <f>万元汇总表!C3</f>
        <v xml:space="preserve">          评估基准日：2022年12月31日</v>
      </c>
      <c r="E3" s="8"/>
      <c r="F3" s="8"/>
      <c r="G3" s="74" t="s">
        <v>158</v>
      </c>
      <c r="H3" s="16"/>
      <c r="I3" s="16"/>
      <c r="J3" s="16"/>
    </row>
    <row r="4" spans="1:10" s="4" customFormat="1" ht="21" customHeight="1">
      <c r="A4" s="26" t="s">
        <v>159</v>
      </c>
      <c r="B4" s="17" t="s">
        <v>89</v>
      </c>
      <c r="C4" s="17" t="s">
        <v>24</v>
      </c>
      <c r="D4" s="17" t="s">
        <v>25</v>
      </c>
      <c r="E4" s="17" t="s">
        <v>26</v>
      </c>
      <c r="F4" s="17" t="s">
        <v>27</v>
      </c>
      <c r="G4" s="17" t="s">
        <v>160</v>
      </c>
    </row>
    <row r="5" spans="1:10" s="5" customFormat="1" ht="21" customHeight="1">
      <c r="A5" s="23" t="s">
        <v>161</v>
      </c>
      <c r="B5" s="99" t="s">
        <v>93</v>
      </c>
      <c r="C5" s="64">
        <f>货币资金汇总!C20</f>
        <v>0</v>
      </c>
      <c r="D5" s="64">
        <f>货币资金汇总!D20</f>
        <v>0</v>
      </c>
      <c r="E5" s="64">
        <f t="shared" ref="E5:E17" si="0">D5-C5</f>
        <v>0</v>
      </c>
      <c r="F5" s="302">
        <f t="shared" ref="F5:F17" si="1">IF(C5=0,0,ROUND((D5-C5)/C5*100,2))</f>
        <v>0</v>
      </c>
      <c r="G5" s="20"/>
    </row>
    <row r="6" spans="1:10" s="5" customFormat="1" ht="21" customHeight="1">
      <c r="A6" s="23" t="s">
        <v>162</v>
      </c>
      <c r="B6" s="99" t="s">
        <v>94</v>
      </c>
      <c r="C6" s="64">
        <f>交易性金融资产汇总!C19</f>
        <v>0</v>
      </c>
      <c r="D6" s="64">
        <f>交易性金融资产汇总!D19</f>
        <v>0</v>
      </c>
      <c r="E6" s="64">
        <f t="shared" si="0"/>
        <v>0</v>
      </c>
      <c r="F6" s="302">
        <f t="shared" si="1"/>
        <v>0</v>
      </c>
      <c r="G6" s="20"/>
    </row>
    <row r="7" spans="1:10" s="5" customFormat="1" ht="21" customHeight="1">
      <c r="A7" s="23" t="s">
        <v>163</v>
      </c>
      <c r="B7" s="99" t="s">
        <v>95</v>
      </c>
      <c r="C7" s="64">
        <f>衍生金融资产!F18</f>
        <v>0</v>
      </c>
      <c r="D7" s="64">
        <f>衍生金融资产!G18</f>
        <v>0</v>
      </c>
      <c r="E7" s="64">
        <f t="shared" si="0"/>
        <v>0</v>
      </c>
      <c r="F7" s="302">
        <f t="shared" si="1"/>
        <v>0</v>
      </c>
      <c r="G7" s="20"/>
    </row>
    <row r="8" spans="1:10" s="5" customFormat="1" ht="21" customHeight="1">
      <c r="A8" s="23" t="s">
        <v>164</v>
      </c>
      <c r="B8" s="99" t="s">
        <v>96</v>
      </c>
      <c r="C8" s="64">
        <f>应收票据!F21</f>
        <v>0</v>
      </c>
      <c r="D8" s="64">
        <f>应收票据!G21</f>
        <v>0</v>
      </c>
      <c r="E8" s="64">
        <f t="shared" si="0"/>
        <v>0</v>
      </c>
      <c r="F8" s="302">
        <f t="shared" si="1"/>
        <v>0</v>
      </c>
      <c r="G8" s="20"/>
    </row>
    <row r="9" spans="1:10" s="5" customFormat="1" ht="21" customHeight="1">
      <c r="A9" s="23" t="s">
        <v>165</v>
      </c>
      <c r="B9" s="99" t="s">
        <v>97</v>
      </c>
      <c r="C9" s="64">
        <f>应收账款!N21</f>
        <v>0</v>
      </c>
      <c r="D9" s="64">
        <f>应收账款!Q21</f>
        <v>0</v>
      </c>
      <c r="E9" s="64">
        <f t="shared" si="0"/>
        <v>0</v>
      </c>
      <c r="F9" s="302">
        <f t="shared" si="1"/>
        <v>0</v>
      </c>
      <c r="G9" s="20"/>
    </row>
    <row r="10" spans="1:10" s="5" customFormat="1" ht="21" customHeight="1">
      <c r="A10" s="23" t="s">
        <v>166</v>
      </c>
      <c r="B10" s="99" t="s">
        <v>98</v>
      </c>
      <c r="C10" s="64">
        <f>应收款项融资!N21</f>
        <v>0</v>
      </c>
      <c r="D10" s="64">
        <f>应收款项融资!U21</f>
        <v>0</v>
      </c>
      <c r="E10" s="64">
        <f t="shared" si="0"/>
        <v>0</v>
      </c>
      <c r="F10" s="302">
        <f t="shared" si="1"/>
        <v>0</v>
      </c>
      <c r="G10" s="20"/>
    </row>
    <row r="11" spans="1:10" s="5" customFormat="1" ht="21" customHeight="1">
      <c r="A11" s="23" t="s">
        <v>167</v>
      </c>
      <c r="B11" s="99" t="s">
        <v>99</v>
      </c>
      <c r="C11" s="64">
        <f>预付款项!N21</f>
        <v>0</v>
      </c>
      <c r="D11" s="64">
        <f>预付款项!Q21</f>
        <v>0</v>
      </c>
      <c r="E11" s="64">
        <f t="shared" si="0"/>
        <v>0</v>
      </c>
      <c r="F11" s="302">
        <f t="shared" si="1"/>
        <v>0</v>
      </c>
      <c r="G11" s="20"/>
    </row>
    <row r="12" spans="1:10" s="5" customFormat="1" ht="21" customHeight="1">
      <c r="A12" s="23" t="s">
        <v>168</v>
      </c>
      <c r="B12" s="99" t="s">
        <v>100</v>
      </c>
      <c r="C12" s="64">
        <f>其他应收款!M21</f>
        <v>0</v>
      </c>
      <c r="D12" s="64">
        <f>其他应收款!P21</f>
        <v>0</v>
      </c>
      <c r="E12" s="64">
        <f t="shared" si="0"/>
        <v>0</v>
      </c>
      <c r="F12" s="302">
        <f t="shared" si="1"/>
        <v>0</v>
      </c>
      <c r="G12" s="20"/>
    </row>
    <row r="13" spans="1:10" s="5" customFormat="1" ht="21" customHeight="1">
      <c r="A13" s="23" t="s">
        <v>169</v>
      </c>
      <c r="B13" s="99" t="s">
        <v>101</v>
      </c>
      <c r="C13" s="64">
        <f>存货汇总!C20</f>
        <v>0</v>
      </c>
      <c r="D13" s="64">
        <f>存货汇总!D20</f>
        <v>0</v>
      </c>
      <c r="E13" s="64">
        <f t="shared" si="0"/>
        <v>0</v>
      </c>
      <c r="F13" s="302">
        <f t="shared" si="1"/>
        <v>0</v>
      </c>
      <c r="G13" s="20"/>
    </row>
    <row r="14" spans="1:10" s="5" customFormat="1" ht="21" customHeight="1">
      <c r="A14" s="23" t="s">
        <v>170</v>
      </c>
      <c r="B14" s="99" t="s">
        <v>102</v>
      </c>
      <c r="C14" s="64">
        <f>合同资产!E21</f>
        <v>0</v>
      </c>
      <c r="D14" s="64">
        <f>合同资产!F21</f>
        <v>0</v>
      </c>
      <c r="E14" s="64">
        <f t="shared" si="0"/>
        <v>0</v>
      </c>
      <c r="F14" s="302">
        <f t="shared" si="1"/>
        <v>0</v>
      </c>
      <c r="G14" s="20"/>
    </row>
    <row r="15" spans="1:10" s="5" customFormat="1" ht="21" customHeight="1">
      <c r="A15" s="23" t="s">
        <v>171</v>
      </c>
      <c r="B15" s="99" t="s">
        <v>103</v>
      </c>
      <c r="C15" s="64">
        <f>持有待售资产!E20</f>
        <v>0</v>
      </c>
      <c r="D15" s="64">
        <f>持有待售资产!F20</f>
        <v>0</v>
      </c>
      <c r="E15" s="64">
        <f t="shared" si="0"/>
        <v>0</v>
      </c>
      <c r="F15" s="302">
        <f t="shared" si="1"/>
        <v>0</v>
      </c>
      <c r="G15" s="20"/>
    </row>
    <row r="16" spans="1:10" s="5" customFormat="1" ht="21" customHeight="1">
      <c r="A16" s="23" t="s">
        <v>172</v>
      </c>
      <c r="B16" s="99" t="s">
        <v>104</v>
      </c>
      <c r="C16" s="64">
        <f>一年内到期的非流动资产!D21</f>
        <v>0</v>
      </c>
      <c r="D16" s="64">
        <f>一年内到期的非流动资产!E21</f>
        <v>0</v>
      </c>
      <c r="E16" s="64">
        <f t="shared" si="0"/>
        <v>0</v>
      </c>
      <c r="F16" s="302">
        <f t="shared" si="1"/>
        <v>0</v>
      </c>
      <c r="G16" s="20"/>
    </row>
    <row r="17" spans="1:7" s="5" customFormat="1" ht="21" customHeight="1">
      <c r="A17" s="23" t="s">
        <v>173</v>
      </c>
      <c r="B17" s="99" t="s">
        <v>105</v>
      </c>
      <c r="C17" s="64">
        <f>' 其他流动资产'!G21</f>
        <v>0</v>
      </c>
      <c r="D17" s="64">
        <f>' 其他流动资产'!H21</f>
        <v>0</v>
      </c>
      <c r="E17" s="64">
        <f t="shared" si="0"/>
        <v>0</v>
      </c>
      <c r="F17" s="302">
        <f t="shared" si="1"/>
        <v>0</v>
      </c>
      <c r="G17" s="20"/>
    </row>
    <row r="18" spans="1:7" s="5" customFormat="1" ht="21" customHeight="1">
      <c r="A18" s="23"/>
      <c r="B18" s="99"/>
      <c r="C18" s="64"/>
      <c r="D18" s="64"/>
      <c r="E18" s="64"/>
      <c r="F18" s="302"/>
      <c r="G18" s="20"/>
    </row>
    <row r="19" spans="1:7" s="6" customFormat="1" ht="21" customHeight="1">
      <c r="A19" s="37"/>
      <c r="B19" s="17" t="s">
        <v>92</v>
      </c>
      <c r="C19" s="28">
        <f>SUM(C5:C17)</f>
        <v>0</v>
      </c>
      <c r="D19" s="28">
        <f>SUM(D5:D17)</f>
        <v>0</v>
      </c>
      <c r="E19" s="28">
        <f>D19-C19</f>
        <v>0</v>
      </c>
      <c r="F19" s="737">
        <f>IF(C19=0,0,ROUND((D19-C19)/C19*100,2))</f>
        <v>0</v>
      </c>
      <c r="G19" s="27"/>
    </row>
    <row r="20" spans="1:7" s="29" customFormat="1" ht="12.75">
      <c r="A20" s="145"/>
      <c r="B20" s="31"/>
      <c r="D20" s="145"/>
      <c r="E20" s="8"/>
      <c r="F20" s="74"/>
      <c r="G20" s="74" t="str">
        <f>其他货币资金!H22</f>
        <v>北京卓信大华资产评估有限公司</v>
      </c>
    </row>
    <row r="21" spans="1:7">
      <c r="A21" s="903"/>
      <c r="B21" s="31"/>
      <c r="C21" s="31"/>
      <c r="D21" s="31"/>
      <c r="E21" s="31"/>
      <c r="F21" s="31"/>
      <c r="G21" s="145"/>
    </row>
    <row r="22" spans="1:7">
      <c r="C22" s="178"/>
    </row>
    <row r="24" spans="1:7">
      <c r="C24" s="178"/>
    </row>
  </sheetData>
  <mergeCells count="1">
    <mergeCell ref="B1:F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r:id="rId1"/>
  <headerFooter>
    <oddHeader>&amp;R&amp;"宋体,加粗"&amp;10第 &amp;P 页，共 &amp;N 页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E80"/>
  <sheetViews>
    <sheetView topLeftCell="H1" workbookViewId="0">
      <selection activeCell="E23" sqref="E23"/>
    </sheetView>
  </sheetViews>
  <sheetFormatPr defaultColWidth="9" defaultRowHeight="12.75"/>
  <cols>
    <col min="1" max="1" width="5.125" style="31" customWidth="1"/>
    <col min="2" max="2" width="9" style="31" customWidth="1"/>
    <col min="3" max="3" width="9.125" style="31" customWidth="1"/>
    <col min="4" max="5" width="10.5" style="31" customWidth="1"/>
    <col min="6" max="6" width="9.25" style="31" customWidth="1"/>
    <col min="7" max="7" width="6.75" style="31" customWidth="1"/>
    <col min="8" max="12" width="5.625" style="31" customWidth="1"/>
    <col min="13" max="13" width="6.5" style="31" customWidth="1"/>
    <col min="14" max="14" width="7" style="249" customWidth="1"/>
    <col min="15" max="15" width="8" style="462" customWidth="1"/>
    <col min="16" max="16" width="6.25" style="684" customWidth="1"/>
    <col min="17" max="18" width="4.5" style="31" customWidth="1"/>
    <col min="19" max="19" width="4.75" style="550" customWidth="1"/>
    <col min="20" max="22" width="10.5" style="446" customWidth="1"/>
    <col min="23" max="23" width="5.125" style="31" customWidth="1"/>
    <col min="24" max="24" width="10.125" style="31" customWidth="1"/>
    <col min="25" max="25" width="5.125" style="410" customWidth="1"/>
    <col min="26" max="26" width="9.25" style="641" customWidth="1"/>
    <col min="27" max="28" width="7.625" style="5" customWidth="1"/>
    <col min="29" max="16384" width="9" style="31"/>
  </cols>
  <sheetData>
    <row r="1" spans="1:31" ht="30" customHeight="1">
      <c r="T1" s="123" t="s">
        <v>576</v>
      </c>
      <c r="AA1" s="74" t="s">
        <v>577</v>
      </c>
      <c r="AB1" s="74"/>
    </row>
    <row r="2" spans="1:31" ht="15" customHeight="1">
      <c r="T2" s="249"/>
      <c r="U2" s="249"/>
      <c r="AA2" s="74"/>
      <c r="AB2" s="74"/>
    </row>
    <row r="3" spans="1:31" s="3" customFormat="1" ht="17.649999999999999" customHeight="1">
      <c r="A3" s="3" t="str">
        <f>分类汇总表!A3</f>
        <v>产权持有人名称：毕节赛德水泥有限公司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308"/>
      <c r="O3" s="685"/>
      <c r="P3" s="686"/>
      <c r="Q3" s="122"/>
      <c r="R3" s="122"/>
      <c r="S3" s="690"/>
      <c r="T3" s="14" t="str">
        <f>构筑物!M3</f>
        <v xml:space="preserve">          评估基准日：2022年12月31日</v>
      </c>
      <c r="V3" s="467"/>
      <c r="X3" s="122"/>
      <c r="Y3" s="250"/>
      <c r="Z3" s="656"/>
      <c r="AA3" s="15" t="s">
        <v>184</v>
      </c>
      <c r="AB3" s="15"/>
    </row>
    <row r="4" spans="1:31" s="4" customFormat="1" ht="21" customHeight="1">
      <c r="A4" s="1032" t="s">
        <v>199</v>
      </c>
      <c r="B4" s="1032" t="s">
        <v>578</v>
      </c>
      <c r="C4" s="1032" t="s">
        <v>579</v>
      </c>
      <c r="D4" s="1032" t="s">
        <v>580</v>
      </c>
      <c r="E4" s="1032" t="s">
        <v>581</v>
      </c>
      <c r="F4" s="1032" t="s">
        <v>582</v>
      </c>
      <c r="G4" s="1032" t="s">
        <v>583</v>
      </c>
      <c r="H4" s="1034" t="s">
        <v>584</v>
      </c>
      <c r="I4" s="1034" t="s">
        <v>585</v>
      </c>
      <c r="J4" s="1034" t="s">
        <v>586</v>
      </c>
      <c r="K4" s="1034" t="s">
        <v>587</v>
      </c>
      <c r="L4" s="1034" t="s">
        <v>588</v>
      </c>
      <c r="M4" s="1034" t="s">
        <v>589</v>
      </c>
      <c r="N4" s="1032" t="s">
        <v>590</v>
      </c>
      <c r="O4" s="1036" t="s">
        <v>591</v>
      </c>
      <c r="P4" s="1036" t="s">
        <v>592</v>
      </c>
      <c r="Q4" s="1032" t="s">
        <v>593</v>
      </c>
      <c r="R4" s="1032" t="s">
        <v>594</v>
      </c>
      <c r="S4" s="1032" t="s">
        <v>595</v>
      </c>
      <c r="T4" s="649" t="s">
        <v>189</v>
      </c>
      <c r="U4" s="650"/>
      <c r="V4" s="691" t="s">
        <v>204</v>
      </c>
      <c r="W4" s="627"/>
      <c r="X4" s="628"/>
      <c r="Y4" s="657" t="s">
        <v>596</v>
      </c>
      <c r="Z4" s="1040" t="s">
        <v>597</v>
      </c>
      <c r="AA4" s="1042" t="s">
        <v>206</v>
      </c>
      <c r="AB4" s="1038" t="s">
        <v>462</v>
      </c>
      <c r="AC4" s="976" t="s">
        <v>598</v>
      </c>
      <c r="AD4" s="977"/>
      <c r="AE4" s="978"/>
    </row>
    <row r="5" spans="1:31" s="4" customFormat="1" ht="21" customHeight="1">
      <c r="A5" s="1035"/>
      <c r="B5" s="1035"/>
      <c r="C5" s="1033"/>
      <c r="D5" s="1035"/>
      <c r="E5" s="1033"/>
      <c r="F5" s="1033"/>
      <c r="G5" s="1033"/>
      <c r="H5" s="1034"/>
      <c r="I5" s="1034"/>
      <c r="J5" s="1034"/>
      <c r="K5" s="1034"/>
      <c r="L5" s="1034"/>
      <c r="M5" s="1034"/>
      <c r="N5" s="1035"/>
      <c r="O5" s="1037"/>
      <c r="P5" s="1037"/>
      <c r="Q5" s="1035"/>
      <c r="R5" s="1033"/>
      <c r="S5" s="1033"/>
      <c r="T5" s="651" t="s">
        <v>599</v>
      </c>
      <c r="U5" s="651" t="s">
        <v>600</v>
      </c>
      <c r="V5" s="692" t="s">
        <v>599</v>
      </c>
      <c r="W5" s="412" t="s">
        <v>601</v>
      </c>
      <c r="X5" s="693" t="s">
        <v>600</v>
      </c>
      <c r="Y5" s="696" t="s">
        <v>602</v>
      </c>
      <c r="Z5" s="1041"/>
      <c r="AA5" s="1042"/>
      <c r="AB5" s="1039"/>
      <c r="AC5" s="17" t="s">
        <v>267</v>
      </c>
      <c r="AD5" s="17" t="s">
        <v>268</v>
      </c>
      <c r="AE5" s="17" t="s">
        <v>269</v>
      </c>
    </row>
    <row r="6" spans="1:31" ht="21" customHeight="1">
      <c r="A6" s="19">
        <f>ROW()-5</f>
        <v>1</v>
      </c>
      <c r="B6" s="47"/>
      <c r="C6" s="47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237"/>
      <c r="O6" s="454"/>
      <c r="P6" s="358"/>
      <c r="Q6" s="114"/>
      <c r="R6" s="114"/>
      <c r="S6" s="634"/>
      <c r="T6" s="334"/>
      <c r="U6" s="334"/>
      <c r="V6" s="346"/>
      <c r="W6" s="341"/>
      <c r="X6" s="346"/>
      <c r="Y6" s="197">
        <f>IF(U6=0,0,ROUND((X6-U6)/U6*100,2))</f>
        <v>0</v>
      </c>
      <c r="Z6" s="334"/>
      <c r="AA6" s="20"/>
    </row>
    <row r="7" spans="1:31" ht="21" customHeight="1">
      <c r="A7" s="237"/>
      <c r="B7" s="47"/>
      <c r="C7" s="47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237"/>
      <c r="O7" s="454"/>
      <c r="P7" s="358"/>
      <c r="Q7" s="114"/>
      <c r="R7" s="114"/>
      <c r="S7" s="634"/>
      <c r="T7" s="334"/>
      <c r="U7" s="334"/>
      <c r="V7" s="346"/>
      <c r="W7" s="341"/>
      <c r="X7" s="346"/>
      <c r="Y7" s="197"/>
      <c r="Z7" s="334"/>
      <c r="AA7" s="20"/>
    </row>
    <row r="8" spans="1:31" ht="21" customHeight="1">
      <c r="A8" s="237"/>
      <c r="B8" s="47"/>
      <c r="C8" s="47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237"/>
      <c r="O8" s="454"/>
      <c r="P8" s="358"/>
      <c r="Q8" s="114"/>
      <c r="R8" s="114"/>
      <c r="S8" s="634"/>
      <c r="T8" s="334"/>
      <c r="U8" s="334"/>
      <c r="V8" s="346"/>
      <c r="W8" s="341"/>
      <c r="X8" s="346"/>
      <c r="Y8" s="197"/>
      <c r="Z8" s="334"/>
      <c r="AA8" s="20"/>
    </row>
    <row r="9" spans="1:31" ht="21" customHeight="1">
      <c r="A9" s="237"/>
      <c r="B9" s="47"/>
      <c r="C9" s="47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237"/>
      <c r="O9" s="454"/>
      <c r="P9" s="358"/>
      <c r="Q9" s="114"/>
      <c r="R9" s="114"/>
      <c r="S9" s="634"/>
      <c r="T9" s="334"/>
      <c r="U9" s="334"/>
      <c r="V9" s="346"/>
      <c r="W9" s="341"/>
      <c r="X9" s="346"/>
      <c r="Y9" s="197"/>
      <c r="Z9" s="334"/>
      <c r="AA9" s="20"/>
    </row>
    <row r="10" spans="1:31" ht="21" customHeight="1">
      <c r="A10" s="237"/>
      <c r="B10" s="47"/>
      <c r="C10" s="47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237"/>
      <c r="O10" s="454"/>
      <c r="P10" s="358"/>
      <c r="Q10" s="114"/>
      <c r="R10" s="114"/>
      <c r="S10" s="634"/>
      <c r="T10" s="334"/>
      <c r="U10" s="334"/>
      <c r="V10" s="346"/>
      <c r="W10" s="341"/>
      <c r="X10" s="346"/>
      <c r="Y10" s="197"/>
      <c r="Z10" s="334"/>
      <c r="AA10" s="20"/>
    </row>
    <row r="11" spans="1:31" ht="21" customHeight="1">
      <c r="A11" s="237"/>
      <c r="B11" s="47"/>
      <c r="C11" s="47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237"/>
      <c r="O11" s="454"/>
      <c r="P11" s="358"/>
      <c r="Q11" s="114"/>
      <c r="R11" s="114"/>
      <c r="S11" s="634"/>
      <c r="T11" s="334"/>
      <c r="U11" s="334"/>
      <c r="V11" s="346"/>
      <c r="W11" s="341"/>
      <c r="X11" s="346"/>
      <c r="Y11" s="197"/>
      <c r="Z11" s="334"/>
      <c r="AA11" s="20"/>
    </row>
    <row r="12" spans="1:31" ht="21" customHeight="1">
      <c r="A12" s="237"/>
      <c r="B12" s="47"/>
      <c r="C12" s="47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237"/>
      <c r="O12" s="454"/>
      <c r="P12" s="358"/>
      <c r="Q12" s="114"/>
      <c r="R12" s="114"/>
      <c r="S12" s="634"/>
      <c r="T12" s="334"/>
      <c r="U12" s="334"/>
      <c r="V12" s="346"/>
      <c r="W12" s="341"/>
      <c r="X12" s="346"/>
      <c r="Y12" s="197"/>
      <c r="Z12" s="334"/>
      <c r="AA12" s="20"/>
    </row>
    <row r="13" spans="1:31" ht="21" customHeight="1">
      <c r="A13" s="237"/>
      <c r="B13" s="47"/>
      <c r="C13" s="47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237"/>
      <c r="O13" s="454"/>
      <c r="P13" s="358"/>
      <c r="Q13" s="114"/>
      <c r="R13" s="114"/>
      <c r="S13" s="634"/>
      <c r="T13" s="334"/>
      <c r="U13" s="334"/>
      <c r="V13" s="346"/>
      <c r="W13" s="341"/>
      <c r="X13" s="346"/>
      <c r="Y13" s="197"/>
      <c r="Z13" s="334"/>
      <c r="AA13" s="20"/>
    </row>
    <row r="14" spans="1:31" ht="21" customHeight="1">
      <c r="A14" s="237"/>
      <c r="B14" s="47"/>
      <c r="C14" s="47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237"/>
      <c r="O14" s="454"/>
      <c r="P14" s="358"/>
      <c r="Q14" s="114"/>
      <c r="R14" s="114"/>
      <c r="S14" s="634"/>
      <c r="T14" s="334"/>
      <c r="U14" s="334"/>
      <c r="V14" s="346"/>
      <c r="W14" s="341"/>
      <c r="X14" s="346"/>
      <c r="Y14" s="197"/>
      <c r="Z14" s="334"/>
      <c r="AA14" s="20"/>
    </row>
    <row r="15" spans="1:31" ht="21" customHeight="1">
      <c r="A15" s="237"/>
      <c r="B15" s="47"/>
      <c r="C15" s="47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237"/>
      <c r="O15" s="454"/>
      <c r="P15" s="358"/>
      <c r="Q15" s="114"/>
      <c r="R15" s="114"/>
      <c r="S15" s="634"/>
      <c r="T15" s="334"/>
      <c r="U15" s="334"/>
      <c r="V15" s="346"/>
      <c r="W15" s="341"/>
      <c r="X15" s="346"/>
      <c r="Y15" s="197"/>
      <c r="Z15" s="334"/>
      <c r="AA15" s="20"/>
    </row>
    <row r="16" spans="1:31" ht="21" customHeight="1">
      <c r="A16" s="237"/>
      <c r="B16" s="47"/>
      <c r="C16" s="47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237"/>
      <c r="O16" s="454"/>
      <c r="P16" s="358"/>
      <c r="Q16" s="114"/>
      <c r="R16" s="114"/>
      <c r="S16" s="634"/>
      <c r="T16" s="334"/>
      <c r="U16" s="334"/>
      <c r="V16" s="346"/>
      <c r="W16" s="341"/>
      <c r="X16" s="346"/>
      <c r="Y16" s="197"/>
      <c r="Z16" s="334"/>
      <c r="AA16" s="20"/>
    </row>
    <row r="17" spans="1:28" ht="21" customHeight="1">
      <c r="A17" s="237"/>
      <c r="B17" s="47"/>
      <c r="C17" s="47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237"/>
      <c r="O17" s="454"/>
      <c r="P17" s="358"/>
      <c r="Q17" s="114"/>
      <c r="R17" s="114"/>
      <c r="S17" s="634"/>
      <c r="T17" s="334"/>
      <c r="U17" s="334"/>
      <c r="V17" s="346"/>
      <c r="W17" s="341"/>
      <c r="X17" s="346"/>
      <c r="Y17" s="197"/>
      <c r="Z17" s="334"/>
      <c r="AA17" s="20"/>
    </row>
    <row r="18" spans="1:28" ht="21" customHeight="1">
      <c r="A18" s="237"/>
      <c r="B18" s="47"/>
      <c r="C18" s="47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237"/>
      <c r="O18" s="454"/>
      <c r="P18" s="358"/>
      <c r="Q18" s="114"/>
      <c r="R18" s="114"/>
      <c r="S18" s="634"/>
      <c r="T18" s="334"/>
      <c r="U18" s="334"/>
      <c r="V18" s="346"/>
      <c r="W18" s="341"/>
      <c r="X18" s="346"/>
      <c r="Y18" s="197"/>
      <c r="Z18" s="334"/>
      <c r="AA18" s="20"/>
    </row>
    <row r="19" spans="1:28" ht="21" customHeight="1">
      <c r="A19" s="237"/>
      <c r="B19" s="47"/>
      <c r="C19" s="47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237"/>
      <c r="O19" s="454"/>
      <c r="P19" s="358"/>
      <c r="Q19" s="114"/>
      <c r="R19" s="114"/>
      <c r="S19" s="634"/>
      <c r="T19" s="334"/>
      <c r="U19" s="334"/>
      <c r="V19" s="346"/>
      <c r="W19" s="341"/>
      <c r="X19" s="346"/>
      <c r="Y19" s="197"/>
      <c r="Z19" s="334"/>
      <c r="AA19" s="20"/>
    </row>
    <row r="20" spans="1:28" ht="21" customHeight="1">
      <c r="A20" s="237"/>
      <c r="B20" s="47"/>
      <c r="C20" s="47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237"/>
      <c r="O20" s="454"/>
      <c r="P20" s="358"/>
      <c r="Q20" s="114"/>
      <c r="R20" s="114"/>
      <c r="S20" s="634"/>
      <c r="T20" s="334"/>
      <c r="U20" s="334"/>
      <c r="V20" s="346"/>
      <c r="W20" s="341"/>
      <c r="X20" s="346"/>
      <c r="Y20" s="197"/>
      <c r="Z20" s="334"/>
      <c r="AA20" s="20"/>
    </row>
    <row r="21" spans="1:28" ht="21" customHeight="1">
      <c r="A21" s="237"/>
      <c r="B21" s="47"/>
      <c r="C21" s="47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237"/>
      <c r="O21" s="454"/>
      <c r="P21" s="358"/>
      <c r="Q21" s="114"/>
      <c r="R21" s="114"/>
      <c r="S21" s="634"/>
      <c r="T21" s="334"/>
      <c r="U21" s="334"/>
      <c r="V21" s="346"/>
      <c r="W21" s="341"/>
      <c r="X21" s="346"/>
      <c r="Y21" s="197"/>
      <c r="Z21" s="334"/>
      <c r="AA21" s="20"/>
    </row>
    <row r="22" spans="1:28" ht="21" customHeight="1">
      <c r="A22" s="237"/>
      <c r="B22" s="47"/>
      <c r="C22" s="47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237"/>
      <c r="O22" s="454"/>
      <c r="P22" s="358"/>
      <c r="Q22" s="114"/>
      <c r="R22" s="114"/>
      <c r="S22" s="634"/>
      <c r="T22" s="334"/>
      <c r="U22" s="334"/>
      <c r="V22" s="346"/>
      <c r="W22" s="341"/>
      <c r="X22" s="346"/>
      <c r="Y22" s="197"/>
      <c r="Z22" s="334"/>
      <c r="AA22" s="20"/>
    </row>
    <row r="23" spans="1:28" ht="21" customHeight="1">
      <c r="A23" s="237"/>
      <c r="B23" s="47"/>
      <c r="C23" s="47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237"/>
      <c r="O23" s="454"/>
      <c r="P23" s="358"/>
      <c r="Q23" s="114"/>
      <c r="R23" s="114"/>
      <c r="S23" s="634"/>
      <c r="T23" s="334"/>
      <c r="U23" s="334"/>
      <c r="V23" s="346"/>
      <c r="W23" s="341"/>
      <c r="X23" s="346"/>
      <c r="Y23" s="197"/>
      <c r="Z23" s="334"/>
      <c r="AA23" s="20"/>
    </row>
    <row r="24" spans="1:28" ht="21" customHeight="1">
      <c r="A24" s="237"/>
      <c r="B24" s="47"/>
      <c r="C24" s="47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237"/>
      <c r="O24" s="454"/>
      <c r="P24" s="358"/>
      <c r="Q24" s="114"/>
      <c r="R24" s="114"/>
      <c r="S24" s="634"/>
      <c r="T24" s="334"/>
      <c r="U24" s="334"/>
      <c r="V24" s="346"/>
      <c r="W24" s="341"/>
      <c r="X24" s="346"/>
      <c r="Y24" s="197"/>
      <c r="Z24" s="334"/>
      <c r="AA24" s="20"/>
    </row>
    <row r="25" spans="1:28" ht="21" customHeight="1">
      <c r="A25" s="237"/>
      <c r="B25" s="47"/>
      <c r="C25" s="47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237"/>
      <c r="O25" s="454"/>
      <c r="P25" s="358"/>
      <c r="Q25" s="114"/>
      <c r="R25" s="114"/>
      <c r="S25" s="634"/>
      <c r="T25" s="334"/>
      <c r="U25" s="334"/>
      <c r="V25" s="346"/>
      <c r="W25" s="341"/>
      <c r="X25" s="346"/>
      <c r="Y25" s="197"/>
      <c r="Z25" s="334"/>
      <c r="AA25" s="20"/>
    </row>
    <row r="26" spans="1:28" ht="21" customHeight="1">
      <c r="A26" s="237"/>
      <c r="B26" s="47"/>
      <c r="C26" s="47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237"/>
      <c r="O26" s="454"/>
      <c r="P26" s="358"/>
      <c r="Q26" s="114"/>
      <c r="R26" s="114"/>
      <c r="S26" s="634"/>
      <c r="T26" s="334"/>
      <c r="U26" s="334"/>
      <c r="V26" s="346"/>
      <c r="W26" s="341"/>
      <c r="X26" s="346"/>
      <c r="Y26" s="197"/>
      <c r="Z26" s="334"/>
      <c r="AA26" s="20"/>
    </row>
    <row r="27" spans="1:28" ht="21" customHeight="1">
      <c r="A27" s="237"/>
      <c r="B27" s="47"/>
      <c r="C27" s="47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237"/>
      <c r="O27" s="454"/>
      <c r="P27" s="358"/>
      <c r="Q27" s="114"/>
      <c r="R27" s="114"/>
      <c r="S27" s="634"/>
      <c r="T27" s="334"/>
      <c r="U27" s="334"/>
      <c r="V27" s="346"/>
      <c r="W27" s="341"/>
      <c r="X27" s="346"/>
      <c r="Y27" s="197"/>
      <c r="Z27" s="334"/>
      <c r="AA27" s="20"/>
    </row>
    <row r="28" spans="1:28" ht="21" customHeight="1">
      <c r="A28" s="237"/>
      <c r="B28" s="47"/>
      <c r="C28" s="47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237"/>
      <c r="O28" s="454"/>
      <c r="P28" s="358"/>
      <c r="Q28" s="114"/>
      <c r="R28" s="114"/>
      <c r="S28" s="634"/>
      <c r="T28" s="334"/>
      <c r="U28" s="334"/>
      <c r="V28" s="346"/>
      <c r="W28" s="341"/>
      <c r="X28" s="346"/>
      <c r="Y28" s="197"/>
      <c r="Z28" s="334"/>
      <c r="AA28" s="20"/>
    </row>
    <row r="29" spans="1:28" ht="21" customHeight="1">
      <c r="A29" s="114"/>
      <c r="B29" s="1031" t="s">
        <v>603</v>
      </c>
      <c r="C29" s="1031"/>
      <c r="D29" s="1031"/>
      <c r="E29" s="119"/>
      <c r="F29" s="119"/>
      <c r="G29" s="119"/>
      <c r="H29" s="119"/>
      <c r="I29" s="119"/>
      <c r="J29" s="119"/>
      <c r="K29" s="119"/>
      <c r="L29" s="119"/>
      <c r="M29" s="119"/>
      <c r="N29" s="687"/>
      <c r="O29" s="454"/>
      <c r="P29" s="358"/>
      <c r="Q29" s="114"/>
      <c r="R29" s="114"/>
      <c r="S29" s="334"/>
      <c r="T29" s="162">
        <f>SUM(T6:T28)</f>
        <v>0</v>
      </c>
      <c r="U29" s="162">
        <f>SUM(U6:U28)</f>
        <v>0</v>
      </c>
      <c r="V29" s="162">
        <f>SUM(V6:V28)</f>
        <v>0</v>
      </c>
      <c r="W29" s="162"/>
      <c r="X29" s="162">
        <f>SUM(X6:X28)</f>
        <v>0</v>
      </c>
      <c r="Y29" s="528">
        <f>IF(U29=0,0,ROUND((X29-U29)/U29*100,2))</f>
        <v>0</v>
      </c>
      <c r="Z29" s="334"/>
      <c r="AA29" s="470"/>
      <c r="AB29" s="697"/>
    </row>
    <row r="30" spans="1:28" ht="21" customHeight="1">
      <c r="A30" s="114"/>
      <c r="B30" s="1031" t="s">
        <v>245</v>
      </c>
      <c r="C30" s="1031"/>
      <c r="D30" s="1031"/>
      <c r="E30" s="119"/>
      <c r="F30" s="119"/>
      <c r="G30" s="119"/>
      <c r="H30" s="119"/>
      <c r="I30" s="119"/>
      <c r="J30" s="119"/>
      <c r="K30" s="119"/>
      <c r="L30" s="119"/>
      <c r="M30" s="119"/>
      <c r="N30" s="687"/>
      <c r="O30" s="454"/>
      <c r="P30" s="358"/>
      <c r="Q30" s="114"/>
      <c r="R30" s="114"/>
      <c r="S30" s="334"/>
      <c r="T30" s="162"/>
      <c r="U30" s="162"/>
      <c r="V30" s="652"/>
      <c r="W30" s="653"/>
      <c r="X30" s="652"/>
      <c r="Y30" s="528"/>
      <c r="Z30" s="334"/>
      <c r="AA30" s="470"/>
      <c r="AB30" s="697"/>
    </row>
    <row r="31" spans="1:28" s="145" customFormat="1" ht="21" customHeight="1">
      <c r="A31" s="646"/>
      <c r="B31" s="1031" t="s">
        <v>604</v>
      </c>
      <c r="C31" s="1031"/>
      <c r="D31" s="1031"/>
      <c r="E31" s="119"/>
      <c r="F31" s="119"/>
      <c r="G31" s="119"/>
      <c r="H31" s="119"/>
      <c r="I31" s="119"/>
      <c r="J31" s="119"/>
      <c r="K31" s="119"/>
      <c r="L31" s="119"/>
      <c r="M31" s="119"/>
      <c r="N31" s="687"/>
      <c r="O31" s="688"/>
      <c r="P31" s="689"/>
      <c r="Q31" s="694"/>
      <c r="R31" s="694"/>
      <c r="S31" s="654"/>
      <c r="T31" s="655">
        <f>T29-T30</f>
        <v>0</v>
      </c>
      <c r="U31" s="655">
        <f>U29-U30</f>
        <v>0</v>
      </c>
      <c r="V31" s="655">
        <f>V29-V30</f>
        <v>0</v>
      </c>
      <c r="W31" s="655"/>
      <c r="X31" s="655">
        <f>X29-X30</f>
        <v>0</v>
      </c>
      <c r="Y31" s="528">
        <f>IF(U31=0,0,ROUND((X31-U31)/U31*100,2))</f>
        <v>0</v>
      </c>
      <c r="Z31" s="360"/>
      <c r="AA31" s="514"/>
      <c r="AB31" s="698"/>
    </row>
    <row r="32" spans="1:28" ht="21" customHeight="1">
      <c r="A32" s="29" t="str">
        <f>填表必读!A9&amp;填表必读!B9</f>
        <v>产权持有人填表人：刘竹</v>
      </c>
      <c r="T32" s="29" t="str">
        <f>填表必读!A13&amp;填表必读!B13</f>
        <v>评估人员：</v>
      </c>
      <c r="U32" s="695"/>
      <c r="V32" s="695"/>
      <c r="X32" s="967" t="str">
        <f>现金!G21</f>
        <v>北京卓信大华资产评估有限公司</v>
      </c>
      <c r="Y32" s="967"/>
      <c r="Z32" s="967"/>
      <c r="AA32" s="967"/>
    </row>
    <row r="33" spans="1:24" ht="21" customHeight="1">
      <c r="A33" s="29" t="str">
        <f>填表必读!A11&amp;填表必读!B11</f>
        <v>填表日期：2023年5月5日</v>
      </c>
      <c r="X33" s="410"/>
    </row>
    <row r="34" spans="1:24" ht="21" customHeight="1"/>
    <row r="35" spans="1:24" ht="21" customHeight="1"/>
    <row r="36" spans="1:24" ht="21" customHeight="1"/>
    <row r="37" spans="1:24" ht="21" customHeight="1"/>
    <row r="38" spans="1:24" ht="21" customHeight="1"/>
    <row r="39" spans="1:24" ht="21" customHeight="1"/>
    <row r="40" spans="1:24" ht="21" customHeight="1"/>
    <row r="41" spans="1:24" ht="21" customHeight="1"/>
    <row r="42" spans="1:24" ht="21" customHeight="1"/>
    <row r="43" spans="1:24" ht="21" customHeight="1"/>
    <row r="44" spans="1:24" ht="21" customHeight="1"/>
    <row r="45" spans="1:24" ht="21" customHeight="1"/>
    <row r="46" spans="1:24" ht="21" customHeight="1"/>
    <row r="47" spans="1:24" ht="21" customHeight="1"/>
    <row r="48" spans="1:24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</sheetData>
  <mergeCells count="27">
    <mergeCell ref="AB4:AB5"/>
    <mergeCell ref="Q4:Q5"/>
    <mergeCell ref="R4:R5"/>
    <mergeCell ref="S4:S5"/>
    <mergeCell ref="Z4:Z5"/>
    <mergeCell ref="AA4:AA5"/>
    <mergeCell ref="A4:A5"/>
    <mergeCell ref="B4:B5"/>
    <mergeCell ref="C4:C5"/>
    <mergeCell ref="D4:D5"/>
    <mergeCell ref="E4:E5"/>
    <mergeCell ref="AC4:AE4"/>
    <mergeCell ref="B29:D29"/>
    <mergeCell ref="B30:D30"/>
    <mergeCell ref="B31:D31"/>
    <mergeCell ref="X32:AA32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T146"/>
  <sheetViews>
    <sheetView workbookViewId="0">
      <pane xSplit="3" ySplit="4" topLeftCell="D5" activePane="bottomRight" state="frozen"/>
      <selection pane="topRight"/>
      <selection pane="bottomLeft"/>
      <selection pane="bottomRight" activeCell="E23" sqref="E23"/>
    </sheetView>
  </sheetViews>
  <sheetFormatPr defaultColWidth="8.75" defaultRowHeight="15.75"/>
  <cols>
    <col min="1" max="1" width="5.75" style="2" customWidth="1"/>
    <col min="2" max="2" width="19.25" style="2" customWidth="1"/>
    <col min="3" max="3" width="12.75" style="2" customWidth="1"/>
    <col min="4" max="4" width="5.625" style="2" customWidth="1"/>
    <col min="5" max="5" width="5.125" style="2" customWidth="1"/>
    <col min="6" max="6" width="5.75" style="2" customWidth="1"/>
    <col min="7" max="8" width="4.625" style="2" customWidth="1"/>
    <col min="9" max="9" width="9" style="2" customWidth="1"/>
    <col min="10" max="12" width="11.25" style="2" customWidth="1"/>
    <col min="13" max="13" width="5.125" style="2" customWidth="1"/>
    <col min="14" max="14" width="11.25" style="2" customWidth="1"/>
    <col min="15" max="15" width="8.75" style="2" customWidth="1"/>
    <col min="16" max="16" width="14.5" style="2" customWidth="1"/>
    <col min="17" max="16384" width="8.75" style="2"/>
  </cols>
  <sheetData>
    <row r="1" spans="1:20" ht="30" customHeight="1">
      <c r="A1" s="293"/>
      <c r="B1" s="293"/>
      <c r="C1" s="314" t="s">
        <v>605</v>
      </c>
      <c r="E1" s="314"/>
      <c r="F1" s="314"/>
      <c r="G1" s="314"/>
      <c r="H1" s="314"/>
      <c r="I1" s="330"/>
      <c r="J1" s="330"/>
      <c r="N1" s="74" t="s">
        <v>606</v>
      </c>
      <c r="Q1" s="31"/>
      <c r="R1" s="31"/>
      <c r="S1" s="31"/>
      <c r="T1" s="31"/>
    </row>
    <row r="2" spans="1:20" ht="15" customHeight="1">
      <c r="N2" s="74"/>
      <c r="Q2" s="31"/>
      <c r="R2" s="31"/>
      <c r="S2" s="31"/>
      <c r="T2" s="31"/>
    </row>
    <row r="3" spans="1:20" s="3" customFormat="1" ht="21" customHeight="1">
      <c r="A3" s="3" t="str">
        <f>分类汇总表!A3</f>
        <v>产权持有人名称：毕节赛德水泥有限公司</v>
      </c>
      <c r="D3" s="125"/>
      <c r="G3" s="14" t="str">
        <f>分类汇总表!D3</f>
        <v xml:space="preserve">          评估基准日：2022年12月31日</v>
      </c>
      <c r="J3" s="125"/>
      <c r="L3" s="294"/>
      <c r="M3" s="294"/>
      <c r="N3" s="15" t="s">
        <v>184</v>
      </c>
      <c r="P3" s="122"/>
    </row>
    <row r="4" spans="1:20" s="4" customFormat="1" ht="21" customHeight="1">
      <c r="A4" s="17" t="s">
        <v>88</v>
      </c>
      <c r="B4" s="17" t="s">
        <v>607</v>
      </c>
      <c r="C4" s="17" t="s">
        <v>608</v>
      </c>
      <c r="D4" s="17" t="s">
        <v>609</v>
      </c>
      <c r="E4" s="17" t="s">
        <v>610</v>
      </c>
      <c r="F4" s="17" t="s">
        <v>611</v>
      </c>
      <c r="G4" s="680" t="s">
        <v>612</v>
      </c>
      <c r="H4" s="680" t="s">
        <v>613</v>
      </c>
      <c r="I4" s="69" t="s">
        <v>614</v>
      </c>
      <c r="J4" s="54" t="s">
        <v>615</v>
      </c>
      <c r="K4" s="54" t="s">
        <v>189</v>
      </c>
      <c r="L4" s="69" t="s">
        <v>25</v>
      </c>
      <c r="M4" s="17" t="s">
        <v>27</v>
      </c>
      <c r="N4" s="17" t="s">
        <v>160</v>
      </c>
      <c r="O4" s="17" t="s">
        <v>462</v>
      </c>
    </row>
    <row r="5" spans="1:20" s="5" customFormat="1" ht="21" customHeight="1">
      <c r="A5" s="19">
        <f>ROW()-4</f>
        <v>1</v>
      </c>
      <c r="B5" s="331"/>
      <c r="C5" s="332"/>
      <c r="D5" s="333"/>
      <c r="E5" s="333"/>
      <c r="F5" s="333"/>
      <c r="G5" s="680"/>
      <c r="H5" s="680"/>
      <c r="I5" s="197"/>
      <c r="J5" s="342"/>
      <c r="K5" s="342"/>
      <c r="L5" s="681"/>
      <c r="M5" s="344">
        <f>IF(K5=0,0,ROUND((L5-K5)/K5*100,2))</f>
        <v>0</v>
      </c>
      <c r="N5" s="17"/>
    </row>
    <row r="6" spans="1:20" s="5" customFormat="1" ht="21" customHeight="1">
      <c r="A6" s="236"/>
      <c r="B6" s="331"/>
      <c r="C6" s="332"/>
      <c r="D6" s="333"/>
      <c r="E6" s="333"/>
      <c r="F6" s="333"/>
      <c r="G6" s="269"/>
      <c r="H6" s="269"/>
      <c r="I6" s="197"/>
      <c r="J6" s="342"/>
      <c r="K6" s="342"/>
      <c r="L6" s="681"/>
      <c r="M6" s="116"/>
      <c r="N6" s="17"/>
    </row>
    <row r="7" spans="1:20" s="5" customFormat="1" ht="21" customHeight="1">
      <c r="A7" s="236"/>
      <c r="B7" s="331"/>
      <c r="C7" s="332"/>
      <c r="D7" s="333"/>
      <c r="E7" s="333"/>
      <c r="F7" s="333"/>
      <c r="G7" s="269"/>
      <c r="H7" s="269"/>
      <c r="I7" s="197"/>
      <c r="J7" s="342"/>
      <c r="K7" s="342"/>
      <c r="L7" s="681"/>
      <c r="M7" s="116"/>
      <c r="N7" s="17"/>
    </row>
    <row r="8" spans="1:20" s="5" customFormat="1" ht="21" customHeight="1">
      <c r="A8" s="236"/>
      <c r="B8" s="331"/>
      <c r="C8" s="332"/>
      <c r="D8" s="333"/>
      <c r="E8" s="333"/>
      <c r="F8" s="333"/>
      <c r="G8" s="269"/>
      <c r="H8" s="269"/>
      <c r="I8" s="197"/>
      <c r="J8" s="342"/>
      <c r="K8" s="342"/>
      <c r="L8" s="681"/>
      <c r="M8" s="116"/>
      <c r="N8" s="17"/>
    </row>
    <row r="9" spans="1:20" s="5" customFormat="1" ht="21" customHeight="1">
      <c r="A9" s="236"/>
      <c r="B9" s="331"/>
      <c r="C9" s="332"/>
      <c r="D9" s="333"/>
      <c r="E9" s="333"/>
      <c r="F9" s="333"/>
      <c r="G9" s="269"/>
      <c r="H9" s="269"/>
      <c r="I9" s="197"/>
      <c r="J9" s="342"/>
      <c r="K9" s="342"/>
      <c r="L9" s="681"/>
      <c r="M9" s="116"/>
      <c r="N9" s="17"/>
    </row>
    <row r="10" spans="1:20" s="5" customFormat="1" ht="21" customHeight="1">
      <c r="A10" s="236"/>
      <c r="B10" s="331"/>
      <c r="C10" s="332"/>
      <c r="D10" s="333"/>
      <c r="E10" s="333"/>
      <c r="F10" s="333"/>
      <c r="G10" s="269"/>
      <c r="H10" s="269"/>
      <c r="I10" s="197"/>
      <c r="J10" s="342"/>
      <c r="K10" s="342"/>
      <c r="L10" s="681"/>
      <c r="M10" s="116"/>
      <c r="N10" s="17"/>
    </row>
    <row r="11" spans="1:20" s="5" customFormat="1" ht="21" customHeight="1">
      <c r="A11" s="236"/>
      <c r="B11" s="331"/>
      <c r="C11" s="332"/>
      <c r="D11" s="333"/>
      <c r="E11" s="333"/>
      <c r="F11" s="333"/>
      <c r="G11" s="269"/>
      <c r="H11" s="269"/>
      <c r="I11" s="197"/>
      <c r="J11" s="342"/>
      <c r="K11" s="342"/>
      <c r="L11" s="681"/>
      <c r="M11" s="116"/>
      <c r="N11" s="17"/>
    </row>
    <row r="12" spans="1:20" s="5" customFormat="1" ht="21" customHeight="1">
      <c r="A12" s="236"/>
      <c r="B12" s="331"/>
      <c r="C12" s="332"/>
      <c r="D12" s="333"/>
      <c r="E12" s="333"/>
      <c r="F12" s="333"/>
      <c r="G12" s="269"/>
      <c r="H12" s="269"/>
      <c r="I12" s="197"/>
      <c r="J12" s="342"/>
      <c r="K12" s="342"/>
      <c r="L12" s="681"/>
      <c r="M12" s="116"/>
      <c r="N12" s="17"/>
    </row>
    <row r="13" spans="1:20" s="5" customFormat="1" ht="21" customHeight="1">
      <c r="A13" s="236"/>
      <c r="B13" s="331"/>
      <c r="C13" s="332"/>
      <c r="D13" s="333"/>
      <c r="E13" s="333"/>
      <c r="F13" s="333"/>
      <c r="G13" s="269"/>
      <c r="H13" s="269"/>
      <c r="I13" s="197"/>
      <c r="J13" s="342"/>
      <c r="K13" s="342"/>
      <c r="L13" s="681"/>
      <c r="M13" s="116"/>
      <c r="N13" s="17"/>
    </row>
    <row r="14" spans="1:20" s="5" customFormat="1" ht="21" customHeight="1">
      <c r="A14" s="236"/>
      <c r="B14" s="331"/>
      <c r="C14" s="332"/>
      <c r="D14" s="333"/>
      <c r="E14" s="333"/>
      <c r="F14" s="333"/>
      <c r="G14" s="269"/>
      <c r="H14" s="269"/>
      <c r="I14" s="197"/>
      <c r="J14" s="342"/>
      <c r="K14" s="342"/>
      <c r="L14" s="681"/>
      <c r="M14" s="345"/>
      <c r="N14" s="17"/>
    </row>
    <row r="15" spans="1:20" s="5" customFormat="1" ht="21" customHeight="1">
      <c r="A15" s="335"/>
      <c r="B15" s="118"/>
      <c r="C15" s="332"/>
      <c r="D15" s="333"/>
      <c r="E15" s="333"/>
      <c r="F15" s="333"/>
      <c r="G15" s="269"/>
      <c r="H15" s="269"/>
      <c r="I15" s="342"/>
      <c r="J15" s="342"/>
      <c r="K15" s="342"/>
      <c r="L15" s="197"/>
      <c r="M15" s="116"/>
      <c r="N15" s="20"/>
    </row>
    <row r="16" spans="1:20" s="5" customFormat="1" ht="21" customHeight="1">
      <c r="A16" s="335"/>
      <c r="B16" s="23"/>
      <c r="C16" s="332"/>
      <c r="D16" s="337"/>
      <c r="E16" s="337"/>
      <c r="F16" s="337"/>
      <c r="G16" s="36"/>
      <c r="H16" s="36"/>
      <c r="I16" s="498"/>
      <c r="J16" s="342"/>
      <c r="K16" s="342"/>
      <c r="L16" s="388"/>
      <c r="M16" s="116"/>
      <c r="N16" s="20"/>
    </row>
    <row r="17" spans="1:14" s="5" customFormat="1" ht="21" customHeight="1">
      <c r="A17" s="335"/>
      <c r="B17" s="23"/>
      <c r="C17" s="332"/>
      <c r="D17" s="337"/>
      <c r="E17" s="337"/>
      <c r="F17" s="337"/>
      <c r="G17" s="36"/>
      <c r="H17" s="36"/>
      <c r="I17" s="498"/>
      <c r="J17" s="342"/>
      <c r="K17" s="342"/>
      <c r="L17" s="388"/>
      <c r="M17" s="116"/>
      <c r="N17" s="20"/>
    </row>
    <row r="18" spans="1:14" s="5" customFormat="1" ht="21" customHeight="1">
      <c r="A18" s="25"/>
      <c r="B18" s="17"/>
      <c r="C18" s="35"/>
      <c r="D18" s="17"/>
      <c r="E18" s="17"/>
      <c r="F18" s="17"/>
      <c r="G18" s="17"/>
      <c r="H18" s="17"/>
      <c r="I18" s="682"/>
      <c r="J18" s="683"/>
      <c r="K18" s="683"/>
      <c r="L18" s="388"/>
      <c r="M18" s="347"/>
      <c r="N18" s="20"/>
    </row>
    <row r="19" spans="1:14" s="5" customFormat="1" ht="21" customHeight="1">
      <c r="A19" s="23"/>
      <c r="B19" s="677" t="s">
        <v>616</v>
      </c>
      <c r="C19" s="119"/>
      <c r="D19" s="36"/>
      <c r="E19" s="36"/>
      <c r="F19" s="36"/>
      <c r="G19" s="36"/>
      <c r="H19" s="36"/>
      <c r="I19" s="344">
        <f>SUM(I6:I18)</f>
        <v>0</v>
      </c>
      <c r="J19" s="344">
        <f>SUM(J6:J18)</f>
        <v>0</v>
      </c>
      <c r="K19" s="344">
        <f>SUM(K6:K18)</f>
        <v>0</v>
      </c>
      <c r="L19" s="344">
        <f>SUM(L6:L18)</f>
        <v>0</v>
      </c>
      <c r="M19" s="360">
        <f>IF(K19=0,0,ROUND((L19-K19)/K19*100,2))</f>
        <v>0</v>
      </c>
      <c r="N19" s="20"/>
    </row>
    <row r="20" spans="1:14" s="5" customFormat="1" ht="21" customHeight="1">
      <c r="A20" s="23"/>
      <c r="B20" s="677" t="s">
        <v>245</v>
      </c>
      <c r="C20" s="119"/>
      <c r="D20" s="36"/>
      <c r="E20" s="36"/>
      <c r="F20" s="36"/>
      <c r="G20" s="36"/>
      <c r="H20" s="36"/>
      <c r="I20" s="116"/>
      <c r="J20" s="388"/>
      <c r="K20" s="388"/>
      <c r="L20" s="388"/>
      <c r="M20" s="360"/>
      <c r="N20" s="20"/>
    </row>
    <row r="21" spans="1:14" s="6" customFormat="1" ht="21" customHeight="1">
      <c r="A21" s="17"/>
      <c r="B21" s="677" t="s">
        <v>617</v>
      </c>
      <c r="C21" s="119"/>
      <c r="D21" s="27"/>
      <c r="E21" s="27"/>
      <c r="F21" s="27"/>
      <c r="G21" s="27"/>
      <c r="H21" s="27"/>
      <c r="I21" s="360">
        <f>I19-I20</f>
        <v>0</v>
      </c>
      <c r="J21" s="360">
        <f>J19-J20</f>
        <v>0</v>
      </c>
      <c r="K21" s="360">
        <f>K19-K20</f>
        <v>0</v>
      </c>
      <c r="L21" s="360">
        <f>L19-L20</f>
        <v>0</v>
      </c>
      <c r="M21" s="360">
        <f>IF(K21=0,0,ROUND((L21-K21)/K21*100,2))</f>
        <v>0</v>
      </c>
      <c r="N21" s="27"/>
    </row>
    <row r="22" spans="1:14" s="7" customFormat="1" ht="14.25" customHeight="1">
      <c r="A22" s="29" t="str">
        <f>填表必读!A9&amp;填表必读!B9</f>
        <v>产权持有人填表人：刘竹</v>
      </c>
      <c r="B22" s="102"/>
      <c r="G22" s="29" t="str">
        <f>填表必读!A13&amp;填表必读!B13</f>
        <v>评估人员：</v>
      </c>
      <c r="K22" s="1043" t="str">
        <f>现金!G21</f>
        <v>北京卓信大华资产评估有限公司</v>
      </c>
      <c r="L22" s="1043"/>
      <c r="M22" s="1043"/>
      <c r="N22" s="1043"/>
    </row>
    <row r="23" spans="1:14" s="5" customFormat="1" ht="12.75">
      <c r="A23" s="29" t="str">
        <f>填表必读!A11&amp;填表必读!B11</f>
        <v>填表日期：2023年5月5日</v>
      </c>
      <c r="K23" s="329"/>
    </row>
    <row r="24" spans="1:14" s="5" customFormat="1" ht="12.75"/>
    <row r="25" spans="1:14" s="5" customFormat="1" ht="12.75"/>
    <row r="26" spans="1:14" s="5" customFormat="1" ht="12.75"/>
    <row r="27" spans="1:14" s="5" customFormat="1" ht="12.75"/>
    <row r="28" spans="1:14" s="5" customFormat="1" ht="12.75"/>
    <row r="29" spans="1:14" s="5" customFormat="1" ht="12.75"/>
    <row r="30" spans="1:14" s="5" customFormat="1" ht="12.75"/>
    <row r="31" spans="1:14" s="5" customFormat="1" ht="12.75"/>
    <row r="32" spans="1:14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3" s="31" customFormat="1" ht="12.75"/>
    <row r="66" spans="1:3" s="31" customFormat="1" ht="12.75"/>
    <row r="67" spans="1:3" s="31" customFormat="1" ht="12.75"/>
    <row r="68" spans="1:3" s="31" customFormat="1" ht="12.75"/>
    <row r="69" spans="1:3" s="31" customFormat="1" ht="12.75"/>
    <row r="70" spans="1:3" s="31" customFormat="1" ht="12.75"/>
    <row r="71" spans="1:3" s="31" customFormat="1" ht="12.75"/>
    <row r="72" spans="1:3" s="31" customFormat="1" ht="12.75"/>
    <row r="73" spans="1:3" s="31" customFormat="1" ht="12.75"/>
    <row r="74" spans="1:3" s="31" customFormat="1" ht="12.75"/>
    <row r="75" spans="1:3" s="31" customFormat="1" ht="12.75"/>
    <row r="76" spans="1:3" s="31" customFormat="1" ht="12.75"/>
    <row r="77" spans="1:3" s="31" customFormat="1" ht="12.75"/>
    <row r="78" spans="1:3">
      <c r="A78" s="31"/>
      <c r="B78" s="31"/>
      <c r="C78" s="31"/>
    </row>
    <row r="79" spans="1:3">
      <c r="A79" s="31"/>
      <c r="B79" s="31"/>
      <c r="C79" s="31"/>
    </row>
    <row r="80" spans="1:3">
      <c r="A80" s="31"/>
      <c r="B80" s="31"/>
      <c r="C80" s="31"/>
    </row>
    <row r="81" spans="1:3">
      <c r="A81" s="31"/>
      <c r="B81" s="31"/>
      <c r="C81" s="31"/>
    </row>
    <row r="82" spans="1:3">
      <c r="A82" s="31"/>
      <c r="B82" s="31"/>
      <c r="C82" s="31"/>
    </row>
    <row r="83" spans="1:3">
      <c r="A83" s="31"/>
      <c r="B83" s="31"/>
      <c r="C83" s="31"/>
    </row>
    <row r="84" spans="1:3">
      <c r="A84" s="31"/>
      <c r="B84" s="31"/>
      <c r="C84" s="31"/>
    </row>
    <row r="85" spans="1:3">
      <c r="A85" s="31"/>
      <c r="B85" s="31"/>
      <c r="C85" s="31"/>
    </row>
    <row r="86" spans="1:3">
      <c r="A86" s="31"/>
      <c r="B86" s="31"/>
      <c r="C86" s="31"/>
    </row>
    <row r="87" spans="1:3">
      <c r="A87" s="31"/>
      <c r="B87" s="31"/>
      <c r="C87" s="31"/>
    </row>
    <row r="88" spans="1:3">
      <c r="A88" s="31"/>
      <c r="B88" s="31"/>
      <c r="C88" s="31"/>
    </row>
    <row r="89" spans="1:3">
      <c r="A89" s="31"/>
      <c r="B89" s="31"/>
      <c r="C89" s="31"/>
    </row>
    <row r="90" spans="1:3">
      <c r="A90" s="31"/>
      <c r="B90" s="31"/>
      <c r="C90" s="31"/>
    </row>
    <row r="91" spans="1:3">
      <c r="A91" s="31"/>
      <c r="B91" s="31"/>
      <c r="C91" s="31"/>
    </row>
    <row r="92" spans="1:3">
      <c r="A92" s="31"/>
      <c r="B92" s="31"/>
      <c r="C92" s="31"/>
    </row>
    <row r="93" spans="1:3">
      <c r="A93" s="31"/>
      <c r="B93" s="31"/>
      <c r="C93" s="31"/>
    </row>
    <row r="94" spans="1:3">
      <c r="A94" s="31"/>
      <c r="B94" s="31"/>
      <c r="C94" s="31"/>
    </row>
    <row r="95" spans="1:3">
      <c r="A95" s="31"/>
      <c r="B95" s="31"/>
      <c r="C95" s="31"/>
    </row>
    <row r="96" spans="1:3">
      <c r="A96" s="31"/>
      <c r="B96" s="31"/>
      <c r="C96" s="31"/>
    </row>
    <row r="97" spans="1:3">
      <c r="A97" s="31"/>
      <c r="B97" s="31"/>
      <c r="C97" s="31"/>
    </row>
    <row r="98" spans="1:3">
      <c r="A98" s="31"/>
      <c r="B98" s="31"/>
      <c r="C98" s="31"/>
    </row>
    <row r="99" spans="1:3">
      <c r="A99" s="31"/>
      <c r="B99" s="31"/>
      <c r="C99" s="31"/>
    </row>
    <row r="100" spans="1:3">
      <c r="A100" s="31"/>
      <c r="B100" s="31"/>
      <c r="C100" s="31"/>
    </row>
    <row r="101" spans="1:3">
      <c r="A101" s="31"/>
      <c r="B101" s="31"/>
      <c r="C101" s="31"/>
    </row>
    <row r="102" spans="1:3">
      <c r="A102" s="31"/>
      <c r="B102" s="31"/>
      <c r="C102" s="31"/>
    </row>
    <row r="103" spans="1:3">
      <c r="A103" s="31"/>
      <c r="B103" s="31"/>
      <c r="C103" s="31"/>
    </row>
    <row r="104" spans="1:3">
      <c r="A104" s="31"/>
      <c r="B104" s="31"/>
      <c r="C104" s="31"/>
    </row>
    <row r="105" spans="1:3">
      <c r="A105" s="31"/>
      <c r="B105" s="31"/>
      <c r="C105" s="31"/>
    </row>
    <row r="106" spans="1:3">
      <c r="A106" s="31"/>
      <c r="B106" s="31"/>
      <c r="C106" s="31"/>
    </row>
    <row r="107" spans="1:3">
      <c r="A107" s="31"/>
      <c r="B107" s="31"/>
      <c r="C107" s="31"/>
    </row>
    <row r="108" spans="1:3">
      <c r="A108" s="31"/>
      <c r="B108" s="31"/>
      <c r="C108" s="31"/>
    </row>
    <row r="109" spans="1:3">
      <c r="A109" s="31"/>
      <c r="B109" s="31"/>
      <c r="C109" s="31"/>
    </row>
    <row r="110" spans="1:3">
      <c r="A110" s="31"/>
      <c r="B110" s="31"/>
      <c r="C110" s="31"/>
    </row>
    <row r="111" spans="1:3">
      <c r="A111" s="31"/>
      <c r="B111" s="31"/>
      <c r="C111" s="31"/>
    </row>
    <row r="112" spans="1:3">
      <c r="A112" s="31"/>
      <c r="B112" s="31"/>
      <c r="C112" s="31"/>
    </row>
    <row r="113" spans="1:3">
      <c r="A113" s="31"/>
      <c r="B113" s="31"/>
      <c r="C113" s="31"/>
    </row>
    <row r="114" spans="1:3">
      <c r="A114" s="31"/>
      <c r="B114" s="31"/>
      <c r="C114" s="31"/>
    </row>
    <row r="115" spans="1:3">
      <c r="A115" s="31"/>
      <c r="B115" s="31"/>
      <c r="C115" s="31"/>
    </row>
    <row r="116" spans="1:3">
      <c r="A116" s="31"/>
      <c r="B116" s="31"/>
      <c r="C116" s="31"/>
    </row>
    <row r="117" spans="1:3">
      <c r="A117" s="31"/>
      <c r="B117" s="31"/>
      <c r="C117" s="31"/>
    </row>
    <row r="118" spans="1:3">
      <c r="A118" s="31"/>
      <c r="B118" s="31"/>
      <c r="C118" s="31"/>
    </row>
    <row r="119" spans="1:3">
      <c r="A119" s="31"/>
      <c r="B119" s="31"/>
      <c r="C119" s="31"/>
    </row>
    <row r="120" spans="1:3">
      <c r="A120" s="31"/>
      <c r="B120" s="31"/>
      <c r="C120" s="31"/>
    </row>
    <row r="121" spans="1:3">
      <c r="A121" s="31"/>
      <c r="B121" s="31"/>
      <c r="C121" s="31"/>
    </row>
    <row r="122" spans="1:3">
      <c r="A122" s="31"/>
      <c r="B122" s="31"/>
      <c r="C122" s="31"/>
    </row>
    <row r="123" spans="1:3">
      <c r="A123" s="31"/>
      <c r="B123" s="31"/>
      <c r="C123" s="31"/>
    </row>
    <row r="124" spans="1:3">
      <c r="A124" s="31"/>
      <c r="B124" s="31"/>
      <c r="C124" s="31"/>
    </row>
    <row r="125" spans="1:3">
      <c r="A125" s="31"/>
      <c r="B125" s="31"/>
      <c r="C125" s="31"/>
    </row>
    <row r="126" spans="1:3">
      <c r="A126" s="31"/>
      <c r="B126" s="31"/>
      <c r="C126" s="31"/>
    </row>
    <row r="127" spans="1:3">
      <c r="A127" s="31"/>
      <c r="B127" s="31"/>
      <c r="C127" s="31"/>
    </row>
    <row r="128" spans="1:3">
      <c r="A128" s="31"/>
      <c r="B128" s="31"/>
      <c r="C128" s="31"/>
    </row>
    <row r="129" spans="1:3">
      <c r="A129" s="31"/>
      <c r="B129" s="31"/>
      <c r="C129" s="31"/>
    </row>
    <row r="130" spans="1:3">
      <c r="A130" s="31"/>
      <c r="B130" s="31"/>
      <c r="C130" s="31"/>
    </row>
    <row r="131" spans="1:3">
      <c r="A131" s="31"/>
      <c r="B131" s="31"/>
      <c r="C131" s="31"/>
    </row>
    <row r="132" spans="1:3">
      <c r="A132" s="31"/>
      <c r="B132" s="31"/>
      <c r="C132" s="31"/>
    </row>
    <row r="133" spans="1:3">
      <c r="A133" s="31"/>
      <c r="B133" s="31"/>
      <c r="C133" s="31"/>
    </row>
    <row r="134" spans="1:3">
      <c r="A134" s="31"/>
      <c r="B134" s="31"/>
      <c r="C134" s="31"/>
    </row>
    <row r="135" spans="1:3">
      <c r="A135" s="31"/>
      <c r="B135" s="31"/>
      <c r="C135" s="31"/>
    </row>
    <row r="136" spans="1:3">
      <c r="A136" s="31"/>
      <c r="B136" s="31"/>
      <c r="C136" s="31"/>
    </row>
    <row r="137" spans="1:3">
      <c r="A137" s="31"/>
      <c r="B137" s="31"/>
      <c r="C137" s="31"/>
    </row>
    <row r="138" spans="1:3">
      <c r="A138" s="31"/>
      <c r="B138" s="31"/>
      <c r="C138" s="31"/>
    </row>
    <row r="139" spans="1:3">
      <c r="A139" s="31"/>
      <c r="B139" s="31"/>
      <c r="C139" s="31"/>
    </row>
    <row r="140" spans="1:3">
      <c r="A140" s="31"/>
      <c r="B140" s="31"/>
      <c r="C140" s="31"/>
    </row>
    <row r="141" spans="1:3">
      <c r="A141" s="31"/>
      <c r="B141" s="31"/>
      <c r="C141" s="31"/>
    </row>
    <row r="142" spans="1:3">
      <c r="A142" s="31"/>
      <c r="B142" s="31"/>
      <c r="C142" s="31"/>
    </row>
    <row r="143" spans="1:3">
      <c r="A143" s="31"/>
      <c r="B143" s="31"/>
      <c r="C143" s="31"/>
    </row>
    <row r="144" spans="1:3">
      <c r="A144" s="31"/>
      <c r="B144" s="31"/>
      <c r="C144" s="31"/>
    </row>
    <row r="145" spans="1:3">
      <c r="A145" s="31"/>
      <c r="B145" s="31"/>
      <c r="C145" s="31"/>
    </row>
    <row r="146" spans="1:3">
      <c r="A146" s="31"/>
      <c r="B146" s="31"/>
      <c r="C146" s="31"/>
    </row>
  </sheetData>
  <mergeCells count="1">
    <mergeCell ref="K22:N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S145"/>
  <sheetViews>
    <sheetView workbookViewId="0">
      <pane xSplit="3" ySplit="4" topLeftCell="D5" activePane="bottomRight" state="frozen"/>
      <selection pane="topRight"/>
      <selection pane="bottomLeft"/>
      <selection pane="bottomRight" activeCell="E23" sqref="E23"/>
    </sheetView>
  </sheetViews>
  <sheetFormatPr defaultColWidth="8.75" defaultRowHeight="21" customHeight="1"/>
  <cols>
    <col min="1" max="1" width="5.125" style="2" customWidth="1"/>
    <col min="2" max="2" width="18.125" style="2" customWidth="1"/>
    <col min="3" max="3" width="15.5" style="2" customWidth="1"/>
    <col min="4" max="4" width="5.625" style="2" customWidth="1"/>
    <col min="5" max="5" width="5.125" style="2" customWidth="1"/>
    <col min="6" max="6" width="5.75" style="2" customWidth="1"/>
    <col min="7" max="7" width="4.625" style="2" customWidth="1"/>
    <col min="8" max="8" width="9.5" style="2" customWidth="1"/>
    <col min="9" max="9" width="11.25" style="2" customWidth="1"/>
    <col min="10" max="11" width="12.625" style="2" customWidth="1"/>
    <col min="12" max="12" width="7.75" style="2"/>
    <col min="13" max="13" width="11.25" style="2" customWidth="1"/>
    <col min="14" max="14" width="8.125" style="2" customWidth="1"/>
    <col min="15" max="15" width="14.5" style="2" customWidth="1"/>
    <col min="16" max="16384" width="8.75" style="2"/>
  </cols>
  <sheetData>
    <row r="1" spans="1:19" ht="21" customHeight="1">
      <c r="A1" s="293"/>
      <c r="B1" s="965" t="s">
        <v>618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74" t="s">
        <v>619</v>
      </c>
      <c r="P1" s="31"/>
      <c r="Q1" s="31"/>
      <c r="R1" s="31"/>
      <c r="S1" s="31"/>
    </row>
    <row r="2" spans="1:19" ht="21" customHeight="1">
      <c r="M2" s="74"/>
      <c r="P2" s="31"/>
      <c r="Q2" s="31"/>
      <c r="R2" s="31"/>
      <c r="S2" s="31"/>
    </row>
    <row r="3" spans="1:19" s="3" customFormat="1" ht="21" customHeight="1">
      <c r="A3" s="3" t="str">
        <f>分类汇总表!A3</f>
        <v>产权持有人名称：毕节赛德水泥有限公司</v>
      </c>
      <c r="D3" s="125"/>
      <c r="F3" s="250"/>
      <c r="G3" s="14" t="str">
        <f>分类汇总表!D3</f>
        <v xml:space="preserve">          评估基准日：2022年12月31日</v>
      </c>
      <c r="I3" s="125"/>
      <c r="K3" s="294"/>
      <c r="L3" s="294"/>
      <c r="M3" s="15" t="s">
        <v>184</v>
      </c>
      <c r="O3" s="122"/>
    </row>
    <row r="4" spans="1:19" s="4" customFormat="1" ht="25.5" customHeight="1">
      <c r="A4" s="17" t="s">
        <v>88</v>
      </c>
      <c r="B4" s="17" t="s">
        <v>607</v>
      </c>
      <c r="C4" s="17" t="s">
        <v>608</v>
      </c>
      <c r="D4" s="17" t="s">
        <v>609</v>
      </c>
      <c r="E4" s="17" t="s">
        <v>610</v>
      </c>
      <c r="F4" s="17" t="s">
        <v>611</v>
      </c>
      <c r="G4" s="17" t="s">
        <v>620</v>
      </c>
      <c r="H4" s="69" t="s">
        <v>614</v>
      </c>
      <c r="I4" s="54" t="s">
        <v>615</v>
      </c>
      <c r="J4" s="54" t="s">
        <v>189</v>
      </c>
      <c r="K4" s="69" t="s">
        <v>25</v>
      </c>
      <c r="L4" s="17" t="s">
        <v>27</v>
      </c>
      <c r="M4" s="17" t="s">
        <v>160</v>
      </c>
      <c r="N4" s="17" t="s">
        <v>462</v>
      </c>
    </row>
    <row r="5" spans="1:19" s="5" customFormat="1" ht="21" customHeight="1">
      <c r="A5" s="19">
        <f>ROW()-4</f>
        <v>1</v>
      </c>
      <c r="B5" s="331"/>
      <c r="C5" s="332"/>
      <c r="D5" s="333"/>
      <c r="E5" s="333"/>
      <c r="F5" s="333"/>
      <c r="G5" s="269"/>
      <c r="H5" s="334"/>
      <c r="I5" s="336"/>
      <c r="J5" s="342"/>
      <c r="K5" s="343"/>
      <c r="L5" s="344">
        <f>IF(J5=0,0,ROUND((K5-J5)/J5*100,2))</f>
        <v>0</v>
      </c>
      <c r="M5" s="17"/>
    </row>
    <row r="6" spans="1:19" s="5" customFormat="1" ht="21" customHeight="1">
      <c r="A6" s="236"/>
      <c r="B6" s="331"/>
      <c r="C6" s="332"/>
      <c r="D6" s="333"/>
      <c r="E6" s="333"/>
      <c r="F6" s="333"/>
      <c r="G6" s="269"/>
      <c r="H6" s="334"/>
      <c r="I6" s="336"/>
      <c r="J6" s="342"/>
      <c r="K6" s="343"/>
      <c r="L6" s="116"/>
      <c r="M6" s="17"/>
    </row>
    <row r="7" spans="1:19" s="5" customFormat="1" ht="21" customHeight="1">
      <c r="A7" s="236"/>
      <c r="B7" s="331"/>
      <c r="C7" s="332"/>
      <c r="D7" s="333"/>
      <c r="E7" s="333"/>
      <c r="F7" s="333"/>
      <c r="G7" s="269"/>
      <c r="H7" s="334"/>
      <c r="I7" s="336"/>
      <c r="J7" s="342"/>
      <c r="K7" s="343"/>
      <c r="L7" s="116"/>
      <c r="M7" s="17"/>
    </row>
    <row r="8" spans="1:19" s="5" customFormat="1" ht="21" customHeight="1">
      <c r="A8" s="236"/>
      <c r="B8" s="331"/>
      <c r="C8" s="332"/>
      <c r="D8" s="333"/>
      <c r="E8" s="333"/>
      <c r="F8" s="333"/>
      <c r="G8" s="269"/>
      <c r="H8" s="334"/>
      <c r="I8" s="336"/>
      <c r="J8" s="342"/>
      <c r="K8" s="343"/>
      <c r="L8" s="116"/>
      <c r="M8" s="17"/>
    </row>
    <row r="9" spans="1:19" s="5" customFormat="1" ht="21" customHeight="1">
      <c r="A9" s="236"/>
      <c r="B9" s="331"/>
      <c r="C9" s="332"/>
      <c r="D9" s="333"/>
      <c r="E9" s="333"/>
      <c r="F9" s="333"/>
      <c r="G9" s="269"/>
      <c r="H9" s="334"/>
      <c r="I9" s="336"/>
      <c r="J9" s="342"/>
      <c r="K9" s="343"/>
      <c r="L9" s="116"/>
      <c r="M9" s="17"/>
    </row>
    <row r="10" spans="1:19" s="5" customFormat="1" ht="21" customHeight="1">
      <c r="A10" s="236"/>
      <c r="B10" s="331"/>
      <c r="C10" s="332"/>
      <c r="D10" s="333"/>
      <c r="E10" s="333"/>
      <c r="F10" s="333"/>
      <c r="G10" s="269"/>
      <c r="H10" s="334"/>
      <c r="I10" s="336"/>
      <c r="J10" s="342"/>
      <c r="K10" s="343"/>
      <c r="L10" s="116"/>
      <c r="M10" s="17"/>
    </row>
    <row r="11" spans="1:19" s="5" customFormat="1" ht="21" customHeight="1">
      <c r="A11" s="236"/>
      <c r="B11" s="331"/>
      <c r="C11" s="332"/>
      <c r="D11" s="333"/>
      <c r="E11" s="333"/>
      <c r="F11" s="333"/>
      <c r="G11" s="269"/>
      <c r="H11" s="334"/>
      <c r="I11" s="336"/>
      <c r="J11" s="342"/>
      <c r="K11" s="343"/>
      <c r="L11" s="116"/>
      <c r="M11" s="17"/>
    </row>
    <row r="12" spans="1:19" s="5" customFormat="1" ht="21" customHeight="1">
      <c r="A12" s="236"/>
      <c r="B12" s="331"/>
      <c r="C12" s="332"/>
      <c r="D12" s="333"/>
      <c r="E12" s="333"/>
      <c r="F12" s="333"/>
      <c r="G12" s="269"/>
      <c r="H12" s="334"/>
      <c r="I12" s="336"/>
      <c r="J12" s="342"/>
      <c r="K12" s="343"/>
      <c r="L12" s="116"/>
      <c r="M12" s="17"/>
    </row>
    <row r="13" spans="1:19" s="5" customFormat="1" ht="21" customHeight="1">
      <c r="A13" s="236"/>
      <c r="B13" s="331"/>
      <c r="C13" s="332"/>
      <c r="D13" s="333"/>
      <c r="E13" s="333"/>
      <c r="F13" s="333"/>
      <c r="G13" s="269"/>
      <c r="H13" s="334"/>
      <c r="I13" s="336"/>
      <c r="J13" s="342"/>
      <c r="K13" s="343"/>
      <c r="L13" s="116"/>
      <c r="M13" s="17"/>
    </row>
    <row r="14" spans="1:19" s="5" customFormat="1" ht="21" customHeight="1">
      <c r="A14" s="335"/>
      <c r="B14" s="118"/>
      <c r="C14" s="332"/>
      <c r="D14" s="333"/>
      <c r="E14" s="333"/>
      <c r="F14" s="333"/>
      <c r="G14" s="269"/>
      <c r="H14" s="336"/>
      <c r="I14" s="336"/>
      <c r="J14" s="336"/>
      <c r="K14" s="334"/>
      <c r="L14" s="116"/>
      <c r="M14" s="20"/>
    </row>
    <row r="15" spans="1:19" s="5" customFormat="1" ht="21" customHeight="1">
      <c r="A15" s="335"/>
      <c r="B15" s="23"/>
      <c r="C15" s="332"/>
      <c r="D15" s="337"/>
      <c r="E15" s="337"/>
      <c r="F15" s="337"/>
      <c r="G15" s="36"/>
      <c r="H15" s="338"/>
      <c r="I15" s="336"/>
      <c r="J15" s="336"/>
      <c r="K15" s="346"/>
      <c r="L15" s="116"/>
      <c r="M15" s="20"/>
    </row>
    <row r="16" spans="1:19" s="5" customFormat="1" ht="21" customHeight="1">
      <c r="A16" s="335"/>
      <c r="B16" s="23"/>
      <c r="C16" s="332"/>
      <c r="D16" s="337"/>
      <c r="E16" s="337"/>
      <c r="F16" s="337"/>
      <c r="G16" s="36"/>
      <c r="H16" s="338"/>
      <c r="I16" s="336"/>
      <c r="J16" s="336"/>
      <c r="K16" s="346"/>
      <c r="L16" s="116"/>
      <c r="M16" s="20"/>
    </row>
    <row r="17" spans="1:13" s="5" customFormat="1" ht="21" customHeight="1">
      <c r="A17" s="25"/>
      <c r="B17" s="17"/>
      <c r="C17" s="35"/>
      <c r="D17" s="17"/>
      <c r="E17" s="17"/>
      <c r="F17" s="17"/>
      <c r="G17" s="17"/>
      <c r="H17" s="339"/>
      <c r="I17" s="158"/>
      <c r="J17" s="158"/>
      <c r="K17" s="346"/>
      <c r="L17" s="347"/>
      <c r="M17" s="20"/>
    </row>
    <row r="18" spans="1:13" s="5" customFormat="1" ht="21" customHeight="1">
      <c r="A18" s="23"/>
      <c r="B18" s="1044" t="s">
        <v>621</v>
      </c>
      <c r="C18" s="1045"/>
      <c r="D18" s="36"/>
      <c r="E18" s="36"/>
      <c r="F18" s="36"/>
      <c r="G18" s="36"/>
      <c r="H18" s="358">
        <f>SUM(H5:H17)</f>
        <v>0</v>
      </c>
      <c r="I18" s="358">
        <f>SUM(I5:I17)</f>
        <v>0</v>
      </c>
      <c r="J18" s="358">
        <f>SUM(J5:J17)</f>
        <v>0</v>
      </c>
      <c r="K18" s="358">
        <f>SUM(K5:K17)</f>
        <v>0</v>
      </c>
      <c r="L18" s="162">
        <f>IF(J18=0,0,ROUND((K18-J18)/J18*100,2))</f>
        <v>0</v>
      </c>
      <c r="M18" s="20"/>
    </row>
    <row r="19" spans="1:13" s="5" customFormat="1" ht="21" customHeight="1">
      <c r="A19" s="23"/>
      <c r="B19" s="1044" t="s">
        <v>245</v>
      </c>
      <c r="C19" s="1045"/>
      <c r="D19" s="36"/>
      <c r="E19" s="36"/>
      <c r="F19" s="36"/>
      <c r="G19" s="36"/>
      <c r="H19" s="341"/>
      <c r="I19" s="346"/>
      <c r="J19" s="346"/>
      <c r="K19" s="346"/>
      <c r="L19" s="162"/>
      <c r="M19" s="20"/>
    </row>
    <row r="20" spans="1:13" s="6" customFormat="1" ht="21" customHeight="1">
      <c r="A20" s="17"/>
      <c r="B20" s="1044" t="s">
        <v>622</v>
      </c>
      <c r="C20" s="1045"/>
      <c r="D20" s="27"/>
      <c r="E20" s="27"/>
      <c r="F20" s="27"/>
      <c r="G20" s="27"/>
      <c r="H20" s="360">
        <f>H18-H19</f>
        <v>0</v>
      </c>
      <c r="I20" s="360">
        <f>I18-I19</f>
        <v>0</v>
      </c>
      <c r="J20" s="360">
        <f>J18-J19</f>
        <v>0</v>
      </c>
      <c r="K20" s="360">
        <f>K18-K19</f>
        <v>0</v>
      </c>
      <c r="L20" s="162">
        <f>IF(J20=0,0,ROUND((K20-J20)/J20*100,2))</f>
        <v>0</v>
      </c>
      <c r="M20" s="27"/>
    </row>
    <row r="21" spans="1:13" s="7" customFormat="1" ht="15" customHeight="1">
      <c r="A21" s="29" t="str">
        <f>填表必读!A9&amp;填表必读!B9</f>
        <v>产权持有人填表人：刘竹</v>
      </c>
      <c r="B21" s="678"/>
      <c r="C21" s="68"/>
      <c r="D21" s="68"/>
      <c r="E21" s="68"/>
      <c r="F21" s="68"/>
      <c r="G21" s="29" t="str">
        <f>填表必读!A13&amp;填表必读!B13</f>
        <v>评估人员：</v>
      </c>
      <c r="H21" s="68"/>
      <c r="I21" s="68"/>
      <c r="J21" s="1043" t="str">
        <f>现金!G21</f>
        <v>北京卓信大华资产评估有限公司</v>
      </c>
      <c r="K21" s="1043"/>
      <c r="L21" s="1043"/>
      <c r="M21" s="1043"/>
    </row>
    <row r="22" spans="1:13" s="5" customFormat="1" ht="15" customHeight="1">
      <c r="A22" s="29" t="str">
        <f>填表必读!A11&amp;填表必读!B11</f>
        <v>填表日期：2023年5月5日</v>
      </c>
      <c r="B22" s="6"/>
      <c r="C22" s="6"/>
      <c r="D22" s="6"/>
      <c r="E22" s="6"/>
      <c r="F22" s="6"/>
      <c r="G22" s="6"/>
      <c r="H22" s="6"/>
      <c r="I22" s="6"/>
      <c r="J22" s="679"/>
      <c r="K22" s="6"/>
      <c r="L22" s="6"/>
      <c r="M22" s="6"/>
    </row>
    <row r="23" spans="1:13" s="5" customFormat="1" ht="21" customHeight="1"/>
    <row r="24" spans="1:13" s="5" customFormat="1" ht="21" customHeight="1"/>
    <row r="25" spans="1:13" s="5" customFormat="1" ht="21" customHeight="1"/>
    <row r="26" spans="1:13" s="5" customFormat="1" ht="21" customHeight="1"/>
    <row r="27" spans="1:13" s="5" customFormat="1" ht="21" customHeight="1"/>
    <row r="28" spans="1:13" s="5" customFormat="1" ht="21" customHeight="1"/>
    <row r="29" spans="1:13" s="5" customFormat="1" ht="21" customHeight="1"/>
    <row r="30" spans="1:13" s="5" customFormat="1" ht="21" customHeight="1"/>
    <row r="31" spans="1:13" s="5" customFormat="1" ht="21" customHeight="1"/>
    <row r="32" spans="1:13" s="5" customFormat="1" ht="21" customHeight="1"/>
    <row r="33" s="5" customFormat="1" ht="21" customHeight="1"/>
    <row r="34" s="5" customFormat="1" ht="21" customHeight="1"/>
    <row r="35" s="5" customFormat="1" ht="21" customHeight="1"/>
    <row r="36" s="5" customFormat="1" ht="21" customHeight="1"/>
    <row r="37" s="5" customFormat="1" ht="21" customHeight="1"/>
    <row r="38" s="5" customFormat="1" ht="21" customHeight="1"/>
    <row r="39" s="5" customFormat="1" ht="21" customHeight="1"/>
    <row r="40" s="5" customFormat="1" ht="21" customHeight="1"/>
    <row r="41" s="5" customFormat="1" ht="21" customHeight="1"/>
    <row r="42" s="5" customFormat="1" ht="21" customHeight="1"/>
    <row r="43" s="5" customFormat="1" ht="21" customHeight="1"/>
    <row r="44" s="5" customFormat="1" ht="21" customHeight="1"/>
    <row r="45" s="5" customFormat="1" ht="21" customHeight="1"/>
    <row r="46" s="31" customFormat="1" ht="21" customHeight="1"/>
    <row r="47" s="31" customFormat="1" ht="21" customHeight="1"/>
    <row r="48" s="31" customFormat="1" ht="21" customHeight="1"/>
    <row r="49" s="31" customFormat="1" ht="21" customHeight="1"/>
    <row r="50" s="31" customFormat="1" ht="21" customHeight="1"/>
    <row r="51" s="31" customFormat="1" ht="21" customHeight="1"/>
    <row r="52" s="31" customFormat="1" ht="21" customHeight="1"/>
    <row r="53" s="31" customFormat="1" ht="21" customHeight="1"/>
    <row r="54" s="31" customFormat="1" ht="21" customHeight="1"/>
    <row r="55" s="31" customFormat="1" ht="21" customHeight="1"/>
    <row r="56" s="31" customFormat="1" ht="21" customHeight="1"/>
    <row r="57" s="31" customFormat="1" ht="21" customHeight="1"/>
    <row r="58" s="31" customFormat="1" ht="21" customHeight="1"/>
    <row r="59" s="31" customFormat="1" ht="21" customHeight="1"/>
    <row r="60" s="31" customFormat="1" ht="21" customHeight="1"/>
    <row r="61" s="31" customFormat="1" ht="21" customHeight="1"/>
    <row r="62" s="31" customFormat="1" ht="21" customHeight="1"/>
    <row r="63" s="31" customFormat="1" ht="21" customHeight="1"/>
    <row r="64" s="31" customFormat="1" ht="21" customHeight="1"/>
    <row r="65" spans="1:3" s="31" customFormat="1" ht="21" customHeight="1"/>
    <row r="66" spans="1:3" s="31" customFormat="1" ht="21" customHeight="1"/>
    <row r="67" spans="1:3" s="31" customFormat="1" ht="21" customHeight="1"/>
    <row r="68" spans="1:3" s="31" customFormat="1" ht="21" customHeight="1"/>
    <row r="69" spans="1:3" s="31" customFormat="1" ht="21" customHeight="1"/>
    <row r="70" spans="1:3" s="31" customFormat="1" ht="21" customHeight="1"/>
    <row r="71" spans="1:3" s="31" customFormat="1" ht="21" customHeight="1"/>
    <row r="72" spans="1:3" s="31" customFormat="1" ht="21" customHeight="1"/>
    <row r="73" spans="1:3" s="31" customFormat="1" ht="21" customHeight="1"/>
    <row r="74" spans="1:3" s="31" customFormat="1" ht="21" customHeight="1"/>
    <row r="75" spans="1:3" s="31" customFormat="1" ht="21" customHeight="1"/>
    <row r="76" spans="1:3" s="31" customFormat="1" ht="21" customHeight="1"/>
    <row r="77" spans="1:3" ht="21" customHeight="1">
      <c r="A77" s="31"/>
      <c r="B77" s="31"/>
      <c r="C77" s="31"/>
    </row>
    <row r="78" spans="1:3" ht="21" customHeight="1">
      <c r="A78" s="31"/>
      <c r="B78" s="31"/>
      <c r="C78" s="31"/>
    </row>
    <row r="79" spans="1:3" ht="21" customHeight="1">
      <c r="A79" s="31"/>
      <c r="B79" s="31"/>
      <c r="C79" s="31"/>
    </row>
    <row r="80" spans="1:3" ht="21" customHeight="1">
      <c r="A80" s="31"/>
      <c r="B80" s="31"/>
      <c r="C80" s="31"/>
    </row>
    <row r="81" spans="1:3" ht="21" customHeight="1">
      <c r="A81" s="31"/>
      <c r="B81" s="31"/>
      <c r="C81" s="31"/>
    </row>
    <row r="82" spans="1:3" ht="21" customHeight="1">
      <c r="A82" s="31"/>
      <c r="B82" s="31"/>
      <c r="C82" s="31"/>
    </row>
    <row r="83" spans="1:3" ht="21" customHeight="1">
      <c r="A83" s="31"/>
      <c r="B83" s="31"/>
      <c r="C83" s="31"/>
    </row>
    <row r="84" spans="1:3" ht="21" customHeight="1">
      <c r="A84" s="31"/>
      <c r="B84" s="31"/>
      <c r="C84" s="31"/>
    </row>
    <row r="85" spans="1:3" ht="21" customHeight="1">
      <c r="A85" s="31"/>
      <c r="B85" s="31"/>
      <c r="C85" s="31"/>
    </row>
    <row r="86" spans="1:3" ht="21" customHeight="1">
      <c r="A86" s="31"/>
      <c r="B86" s="31"/>
      <c r="C86" s="31"/>
    </row>
    <row r="87" spans="1:3" ht="21" customHeight="1">
      <c r="A87" s="31"/>
      <c r="B87" s="31"/>
      <c r="C87" s="31"/>
    </row>
    <row r="88" spans="1:3" ht="21" customHeight="1">
      <c r="A88" s="31"/>
      <c r="B88" s="31"/>
      <c r="C88" s="31"/>
    </row>
    <row r="89" spans="1:3" ht="21" customHeight="1">
      <c r="A89" s="31"/>
      <c r="B89" s="31"/>
      <c r="C89" s="31"/>
    </row>
    <row r="90" spans="1:3" ht="21" customHeight="1">
      <c r="A90" s="31"/>
      <c r="B90" s="31"/>
      <c r="C90" s="31"/>
    </row>
    <row r="91" spans="1:3" ht="21" customHeight="1">
      <c r="A91" s="31"/>
      <c r="B91" s="31"/>
      <c r="C91" s="31"/>
    </row>
    <row r="92" spans="1:3" ht="21" customHeight="1">
      <c r="A92" s="31"/>
      <c r="B92" s="31"/>
      <c r="C92" s="31"/>
    </row>
    <row r="93" spans="1:3" ht="21" customHeight="1">
      <c r="A93" s="31"/>
      <c r="B93" s="31"/>
      <c r="C93" s="31"/>
    </row>
    <row r="94" spans="1:3" ht="21" customHeight="1">
      <c r="A94" s="31"/>
      <c r="B94" s="31"/>
      <c r="C94" s="31"/>
    </row>
    <row r="95" spans="1:3" ht="21" customHeight="1">
      <c r="A95" s="31"/>
      <c r="B95" s="31"/>
      <c r="C95" s="31"/>
    </row>
    <row r="96" spans="1:3" ht="21" customHeight="1">
      <c r="A96" s="31"/>
      <c r="B96" s="31"/>
      <c r="C96" s="31"/>
    </row>
    <row r="97" spans="1:3" ht="21" customHeight="1">
      <c r="A97" s="31"/>
      <c r="B97" s="31"/>
      <c r="C97" s="31"/>
    </row>
    <row r="98" spans="1:3" ht="21" customHeight="1">
      <c r="A98" s="31"/>
      <c r="B98" s="31"/>
      <c r="C98" s="31"/>
    </row>
    <row r="99" spans="1:3" ht="21" customHeight="1">
      <c r="A99" s="31"/>
      <c r="B99" s="31"/>
      <c r="C99" s="31"/>
    </row>
    <row r="100" spans="1:3" ht="21" customHeight="1">
      <c r="A100" s="31"/>
      <c r="B100" s="31"/>
      <c r="C100" s="31"/>
    </row>
    <row r="101" spans="1:3" ht="21" customHeight="1">
      <c r="A101" s="31"/>
      <c r="B101" s="31"/>
      <c r="C101" s="31"/>
    </row>
    <row r="102" spans="1:3" ht="21" customHeight="1">
      <c r="A102" s="31"/>
      <c r="B102" s="31"/>
      <c r="C102" s="31"/>
    </row>
    <row r="103" spans="1:3" ht="21" customHeight="1">
      <c r="A103" s="31"/>
      <c r="B103" s="31"/>
      <c r="C103" s="31"/>
    </row>
    <row r="104" spans="1:3" ht="21" customHeight="1">
      <c r="A104" s="31"/>
      <c r="B104" s="31"/>
      <c r="C104" s="31"/>
    </row>
    <row r="105" spans="1:3" ht="21" customHeight="1">
      <c r="A105" s="31"/>
      <c r="B105" s="31"/>
      <c r="C105" s="31"/>
    </row>
    <row r="106" spans="1:3" ht="21" customHeight="1">
      <c r="A106" s="31"/>
      <c r="B106" s="31"/>
      <c r="C106" s="31"/>
    </row>
    <row r="107" spans="1:3" ht="21" customHeight="1">
      <c r="A107" s="31"/>
      <c r="B107" s="31"/>
      <c r="C107" s="31"/>
    </row>
    <row r="108" spans="1:3" ht="21" customHeight="1">
      <c r="A108" s="31"/>
      <c r="B108" s="31"/>
      <c r="C108" s="31"/>
    </row>
    <row r="109" spans="1:3" ht="21" customHeight="1">
      <c r="A109" s="31"/>
      <c r="B109" s="31"/>
      <c r="C109" s="31"/>
    </row>
    <row r="110" spans="1:3" ht="21" customHeight="1">
      <c r="A110" s="31"/>
      <c r="B110" s="31"/>
      <c r="C110" s="31"/>
    </row>
    <row r="111" spans="1:3" ht="21" customHeight="1">
      <c r="A111" s="31"/>
      <c r="B111" s="31"/>
      <c r="C111" s="31"/>
    </row>
    <row r="112" spans="1:3" ht="21" customHeight="1">
      <c r="A112" s="31"/>
      <c r="B112" s="31"/>
      <c r="C112" s="31"/>
    </row>
    <row r="113" spans="1:3" ht="21" customHeight="1">
      <c r="A113" s="31"/>
      <c r="B113" s="31"/>
      <c r="C113" s="31"/>
    </row>
    <row r="114" spans="1:3" ht="21" customHeight="1">
      <c r="A114" s="31"/>
      <c r="B114" s="31"/>
      <c r="C114" s="31"/>
    </row>
    <row r="115" spans="1:3" ht="21" customHeight="1">
      <c r="A115" s="31"/>
      <c r="B115" s="31"/>
      <c r="C115" s="31"/>
    </row>
    <row r="116" spans="1:3" ht="21" customHeight="1">
      <c r="A116" s="31"/>
      <c r="B116" s="31"/>
      <c r="C116" s="31"/>
    </row>
    <row r="117" spans="1:3" ht="21" customHeight="1">
      <c r="A117" s="31"/>
      <c r="B117" s="31"/>
      <c r="C117" s="31"/>
    </row>
    <row r="118" spans="1:3" ht="21" customHeight="1">
      <c r="A118" s="31"/>
      <c r="B118" s="31"/>
      <c r="C118" s="31"/>
    </row>
    <row r="119" spans="1:3" ht="21" customHeight="1">
      <c r="A119" s="31"/>
      <c r="B119" s="31"/>
      <c r="C119" s="31"/>
    </row>
    <row r="120" spans="1:3" ht="21" customHeight="1">
      <c r="A120" s="31"/>
      <c r="B120" s="31"/>
      <c r="C120" s="31"/>
    </row>
    <row r="121" spans="1:3" ht="21" customHeight="1">
      <c r="A121" s="31"/>
      <c r="B121" s="31"/>
      <c r="C121" s="31"/>
    </row>
    <row r="122" spans="1:3" ht="21" customHeight="1">
      <c r="A122" s="31"/>
      <c r="B122" s="31"/>
      <c r="C122" s="31"/>
    </row>
    <row r="123" spans="1:3" ht="21" customHeight="1">
      <c r="A123" s="31"/>
      <c r="B123" s="31"/>
      <c r="C123" s="31"/>
    </row>
    <row r="124" spans="1:3" ht="21" customHeight="1">
      <c r="A124" s="31"/>
      <c r="B124" s="31"/>
      <c r="C124" s="31"/>
    </row>
    <row r="125" spans="1:3" ht="21" customHeight="1">
      <c r="A125" s="31"/>
      <c r="B125" s="31"/>
      <c r="C125" s="31"/>
    </row>
    <row r="126" spans="1:3" ht="21" customHeight="1">
      <c r="A126" s="31"/>
      <c r="B126" s="31"/>
      <c r="C126" s="31"/>
    </row>
    <row r="127" spans="1:3" ht="21" customHeight="1">
      <c r="A127" s="31"/>
      <c r="B127" s="31"/>
      <c r="C127" s="31"/>
    </row>
    <row r="128" spans="1:3" ht="21" customHeight="1">
      <c r="A128" s="31"/>
      <c r="B128" s="31"/>
      <c r="C128" s="31"/>
    </row>
    <row r="129" spans="1:3" ht="21" customHeight="1">
      <c r="A129" s="31"/>
      <c r="B129" s="31"/>
      <c r="C129" s="31"/>
    </row>
    <row r="130" spans="1:3" ht="21" customHeight="1">
      <c r="A130" s="31"/>
      <c r="B130" s="31"/>
      <c r="C130" s="31"/>
    </row>
    <row r="131" spans="1:3" ht="21" customHeight="1">
      <c r="A131" s="31"/>
      <c r="B131" s="31"/>
      <c r="C131" s="31"/>
    </row>
    <row r="132" spans="1:3" ht="21" customHeight="1">
      <c r="A132" s="31"/>
      <c r="B132" s="31"/>
      <c r="C132" s="31"/>
    </row>
    <row r="133" spans="1:3" ht="21" customHeight="1">
      <c r="A133" s="31"/>
      <c r="B133" s="31"/>
      <c r="C133" s="31"/>
    </row>
    <row r="134" spans="1:3" ht="21" customHeight="1">
      <c r="A134" s="31"/>
      <c r="B134" s="31"/>
      <c r="C134" s="31"/>
    </row>
    <row r="135" spans="1:3" ht="21" customHeight="1">
      <c r="A135" s="31"/>
      <c r="B135" s="31"/>
      <c r="C135" s="31"/>
    </row>
    <row r="136" spans="1:3" ht="21" customHeight="1">
      <c r="A136" s="31"/>
      <c r="B136" s="31"/>
      <c r="C136" s="31"/>
    </row>
    <row r="137" spans="1:3" ht="21" customHeight="1">
      <c r="A137" s="31"/>
      <c r="B137" s="31"/>
      <c r="C137" s="31"/>
    </row>
    <row r="138" spans="1:3" ht="21" customHeight="1">
      <c r="A138" s="31"/>
      <c r="B138" s="31"/>
      <c r="C138" s="31"/>
    </row>
    <row r="139" spans="1:3" ht="21" customHeight="1">
      <c r="A139" s="31"/>
      <c r="B139" s="31"/>
      <c r="C139" s="31"/>
    </row>
    <row r="140" spans="1:3" ht="21" customHeight="1">
      <c r="A140" s="31"/>
      <c r="B140" s="31"/>
      <c r="C140" s="31"/>
    </row>
    <row r="141" spans="1:3" ht="21" customHeight="1">
      <c r="A141" s="31"/>
      <c r="B141" s="31"/>
      <c r="C141" s="31"/>
    </row>
    <row r="142" spans="1:3" ht="21" customHeight="1">
      <c r="A142" s="31"/>
      <c r="B142" s="31"/>
      <c r="C142" s="31"/>
    </row>
    <row r="143" spans="1:3" ht="21" customHeight="1">
      <c r="A143" s="31"/>
      <c r="B143" s="31"/>
      <c r="C143" s="31"/>
    </row>
    <row r="144" spans="1:3" ht="21" customHeight="1">
      <c r="A144" s="31"/>
      <c r="B144" s="31"/>
      <c r="C144" s="31"/>
    </row>
    <row r="145" spans="1:3" ht="21" customHeight="1">
      <c r="A145" s="31"/>
      <c r="B145" s="31"/>
      <c r="C145" s="31"/>
    </row>
  </sheetData>
  <mergeCells count="5">
    <mergeCell ref="B1:L1"/>
    <mergeCell ref="B18:C18"/>
    <mergeCell ref="B19:C19"/>
    <mergeCell ref="B20:C20"/>
    <mergeCell ref="J21:M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1" tint="0.499984740745262"/>
  </sheetPr>
  <dimension ref="A1:U25"/>
  <sheetViews>
    <sheetView view="pageBreakPreview" zoomScaleNormal="100" zoomScaleSheetLayoutView="100" workbookViewId="0">
      <selection activeCell="H8" sqref="H8"/>
    </sheetView>
  </sheetViews>
  <sheetFormatPr defaultColWidth="9" defaultRowHeight="15.75"/>
  <cols>
    <col min="1" max="1" width="5.25" style="9" customWidth="1"/>
    <col min="2" max="2" width="21.75" style="9" customWidth="1"/>
    <col min="3" max="3" width="12.375" style="9" customWidth="1"/>
    <col min="4" max="4" width="12.25" style="9" customWidth="1"/>
    <col min="5" max="5" width="13.25" style="9" customWidth="1"/>
    <col min="6" max="6" width="9.75" style="9" hidden="1" customWidth="1"/>
    <col min="7" max="7" width="12" style="9" customWidth="1"/>
    <col min="8" max="8" width="13" style="9" customWidth="1"/>
    <col min="9" max="9" width="11.5" style="9" hidden="1" customWidth="1"/>
    <col min="10" max="10" width="11.5" style="9" customWidth="1"/>
    <col min="11" max="11" width="10.25" style="9" customWidth="1"/>
    <col min="12" max="12" width="8.25" style="9" hidden="1" customWidth="1"/>
    <col min="13" max="13" width="9" style="9"/>
    <col min="14" max="14" width="13.75" style="9" customWidth="1"/>
    <col min="15" max="16384" width="9" style="9"/>
  </cols>
  <sheetData>
    <row r="1" spans="1:21" s="2" customFormat="1" ht="23.25">
      <c r="D1" s="409" t="s">
        <v>623</v>
      </c>
      <c r="K1" s="8"/>
      <c r="L1" s="74"/>
      <c r="M1" s="74" t="s">
        <v>624</v>
      </c>
    </row>
    <row r="2" spans="1:21" s="2" customFormat="1" ht="17.649999999999999" customHeight="1">
      <c r="C2" s="143"/>
      <c r="D2" s="9"/>
      <c r="F2" s="410"/>
      <c r="G2" s="410"/>
      <c r="H2" s="664"/>
      <c r="K2" s="8"/>
      <c r="L2" s="74"/>
    </row>
    <row r="3" spans="1:21" s="3" customFormat="1" ht="17.25" customHeight="1">
      <c r="A3" s="145" t="str">
        <f>分类汇总表!A3</f>
        <v>产权持有人名称：毕节赛德水泥有限公司</v>
      </c>
      <c r="B3" s="145"/>
      <c r="C3" s="249"/>
      <c r="D3" s="8"/>
      <c r="E3" s="317" t="str">
        <f>分类汇总表!D3</f>
        <v xml:space="preserve">          评估基准日：2022年12月31日</v>
      </c>
      <c r="F3" s="410"/>
      <c r="G3" s="410"/>
      <c r="H3" s="145"/>
      <c r="I3" s="145"/>
      <c r="J3" s="145"/>
      <c r="K3" s="8"/>
      <c r="L3" s="15"/>
      <c r="M3" s="15" t="s">
        <v>184</v>
      </c>
    </row>
    <row r="4" spans="1:21" s="4" customFormat="1" ht="21" customHeight="1">
      <c r="A4" s="1038" t="s">
        <v>159</v>
      </c>
      <c r="B4" s="1038" t="s">
        <v>89</v>
      </c>
      <c r="C4" s="665" t="s">
        <v>24</v>
      </c>
      <c r="D4" s="666"/>
      <c r="E4" s="1042" t="s">
        <v>625</v>
      </c>
      <c r="F4" s="1047" t="s">
        <v>626</v>
      </c>
      <c r="G4" s="1042" t="s">
        <v>204</v>
      </c>
      <c r="H4" s="665" t="s">
        <v>26</v>
      </c>
      <c r="I4" s="666"/>
      <c r="J4" s="670"/>
      <c r="K4" s="665" t="s">
        <v>27</v>
      </c>
      <c r="L4" s="671"/>
      <c r="M4" s="672"/>
    </row>
    <row r="5" spans="1:21" s="4" customFormat="1" ht="21" customHeight="1">
      <c r="A5" s="1039"/>
      <c r="B5" s="1039"/>
      <c r="C5" s="667" t="s">
        <v>627</v>
      </c>
      <c r="D5" s="667" t="s">
        <v>628</v>
      </c>
      <c r="E5" s="1046"/>
      <c r="F5" s="1048"/>
      <c r="G5" s="1046"/>
      <c r="H5" s="667" t="s">
        <v>627</v>
      </c>
      <c r="I5" s="667" t="s">
        <v>628</v>
      </c>
      <c r="J5" s="673" t="s">
        <v>204</v>
      </c>
      <c r="K5" s="674" t="s">
        <v>627</v>
      </c>
      <c r="L5" s="631" t="s">
        <v>600</v>
      </c>
      <c r="M5" s="18" t="s">
        <v>204</v>
      </c>
    </row>
    <row r="6" spans="1:21" s="145" customFormat="1" ht="21" customHeight="1">
      <c r="A6" s="416" t="s">
        <v>498</v>
      </c>
      <c r="B6" s="47" t="s">
        <v>629</v>
      </c>
      <c r="C6" s="423">
        <f>ROUND(SUM(C7:C10),2)</f>
        <v>1196288.68</v>
      </c>
      <c r="D6" s="423">
        <f>ROUND(SUM(D7:D10),2)</f>
        <v>1196288.68</v>
      </c>
      <c r="E6" s="423">
        <f>ROUND(SUM(E7:E10),2)</f>
        <v>1475200</v>
      </c>
      <c r="F6" s="423">
        <f>ROUND(SUM(F7:F10),2)</f>
        <v>962300</v>
      </c>
      <c r="G6" s="423">
        <f>ROUND(SUM(G7:G10),2)</f>
        <v>962300</v>
      </c>
      <c r="H6" s="423">
        <f t="shared" ref="H6:H15" si="0">E6-C6</f>
        <v>278911.32000000007</v>
      </c>
      <c r="I6" s="423">
        <f t="shared" ref="I6:I15" si="1">F6-D6</f>
        <v>-233988.67999999993</v>
      </c>
      <c r="J6" s="423">
        <f>G6-D6</f>
        <v>-233988.67999999993</v>
      </c>
      <c r="K6" s="88">
        <f t="shared" ref="K6:K15" si="2">IF(C6=0,0,ROUND((E6-C6)/C6*100,2))</f>
        <v>23.31</v>
      </c>
      <c r="L6" s="419">
        <f t="shared" ref="L6:L15" si="3">IF(D6=0,0,ROUND((F6-D6)/D6*100,2))</f>
        <v>-19.559999999999999</v>
      </c>
      <c r="M6" s="419">
        <f>IF(D6=0,0,ROUND((G6-D6)/D6*100,2))</f>
        <v>-19.559999999999999</v>
      </c>
      <c r="N6" s="348">
        <f t="shared" ref="N6:N8" si="4">C6/10000</f>
        <v>119.628868</v>
      </c>
      <c r="O6" s="348">
        <f t="shared" ref="O6:O8" si="5">D6/10000</f>
        <v>119.628868</v>
      </c>
      <c r="P6" s="348">
        <f t="shared" ref="P6:T6" si="6">E6/10000</f>
        <v>147.52000000000001</v>
      </c>
      <c r="Q6" s="348">
        <f t="shared" si="6"/>
        <v>96.23</v>
      </c>
      <c r="R6" s="348">
        <f t="shared" si="6"/>
        <v>96.23</v>
      </c>
      <c r="S6" s="348">
        <f t="shared" si="6"/>
        <v>27.891132000000006</v>
      </c>
      <c r="T6" s="348">
        <f t="shared" si="6"/>
        <v>-23.398867999999993</v>
      </c>
    </row>
    <row r="7" spans="1:21" s="145" customFormat="1" ht="21" customHeight="1">
      <c r="A7" s="416" t="s">
        <v>630</v>
      </c>
      <c r="B7" s="47" t="s">
        <v>631</v>
      </c>
      <c r="C7" s="423">
        <f>ROUND(房屋建筑物!U18,2)</f>
        <v>1149999.3799999999</v>
      </c>
      <c r="D7" s="423">
        <f>ROUND(房屋建筑物!V18,2)</f>
        <v>1149999.3799999999</v>
      </c>
      <c r="E7" s="423">
        <f>房屋建筑物!W20</f>
        <v>1475200</v>
      </c>
      <c r="F7" s="423">
        <f>房屋建筑物!Y20</f>
        <v>938100</v>
      </c>
      <c r="G7" s="423">
        <f>F7</f>
        <v>938100</v>
      </c>
      <c r="H7" s="423">
        <f t="shared" si="0"/>
        <v>325200.62000000011</v>
      </c>
      <c r="I7" s="423">
        <f t="shared" si="1"/>
        <v>-211899.37999999989</v>
      </c>
      <c r="J7" s="423">
        <f>I7</f>
        <v>-211899.37999999989</v>
      </c>
      <c r="K7" s="88">
        <f t="shared" si="2"/>
        <v>28.28</v>
      </c>
      <c r="L7" s="419">
        <f t="shared" si="3"/>
        <v>-18.43</v>
      </c>
      <c r="M7" s="419">
        <f>IF(D7=0,0,ROUND((G7-D7)/D7*100,2))</f>
        <v>-18.43</v>
      </c>
      <c r="N7" s="348">
        <f t="shared" si="4"/>
        <v>114.99993799999999</v>
      </c>
      <c r="O7" s="348">
        <f t="shared" si="5"/>
        <v>114.99993799999999</v>
      </c>
      <c r="P7" s="348">
        <f t="shared" ref="P7:T7" si="7">E7/10000</f>
        <v>147.52000000000001</v>
      </c>
      <c r="Q7" s="348">
        <f t="shared" si="7"/>
        <v>93.81</v>
      </c>
      <c r="R7" s="348">
        <f t="shared" si="7"/>
        <v>93.81</v>
      </c>
      <c r="S7" s="348">
        <f t="shared" si="7"/>
        <v>32.52006200000001</v>
      </c>
      <c r="T7" s="348">
        <f t="shared" si="7"/>
        <v>-21.189937999999987</v>
      </c>
    </row>
    <row r="8" spans="1:21" s="145" customFormat="1" ht="24.75">
      <c r="A8" s="416" t="s">
        <v>632</v>
      </c>
      <c r="B8" s="20" t="s">
        <v>633</v>
      </c>
      <c r="C8" s="423">
        <f>ROUND(构筑物!N38,2)</f>
        <v>46289.3</v>
      </c>
      <c r="D8" s="423">
        <f>ROUND(构筑物!O38,2)</f>
        <v>46289.3</v>
      </c>
      <c r="E8" s="423">
        <f>构筑物!P40</f>
        <v>0</v>
      </c>
      <c r="F8" s="423">
        <f>构筑物!R40</f>
        <v>24200</v>
      </c>
      <c r="G8" s="423">
        <f>F8</f>
        <v>24200</v>
      </c>
      <c r="H8" s="423">
        <f t="shared" si="0"/>
        <v>-46289.3</v>
      </c>
      <c r="I8" s="423">
        <f t="shared" si="1"/>
        <v>-22089.300000000003</v>
      </c>
      <c r="J8" s="423">
        <f>I8</f>
        <v>-22089.300000000003</v>
      </c>
      <c r="K8" s="88">
        <f t="shared" si="2"/>
        <v>-100</v>
      </c>
      <c r="L8" s="419">
        <f t="shared" si="3"/>
        <v>-47.72</v>
      </c>
      <c r="M8" s="419">
        <f>IF(D8=0,0,ROUND((G8-D8)/D8*100,2))</f>
        <v>-47.72</v>
      </c>
      <c r="N8" s="348">
        <f t="shared" si="4"/>
        <v>4.6289300000000004</v>
      </c>
      <c r="O8" s="348">
        <f t="shared" si="5"/>
        <v>4.6289300000000004</v>
      </c>
      <c r="P8" s="348">
        <f t="shared" ref="P8:T8" si="8">E8/10000</f>
        <v>0</v>
      </c>
      <c r="Q8" s="348">
        <f t="shared" si="8"/>
        <v>2.42</v>
      </c>
      <c r="R8" s="348">
        <f t="shared" si="8"/>
        <v>2.42</v>
      </c>
      <c r="S8" s="348">
        <f t="shared" si="8"/>
        <v>-4.6289300000000004</v>
      </c>
      <c r="T8" s="348">
        <f t="shared" si="8"/>
        <v>-2.2089300000000005</v>
      </c>
    </row>
    <row r="9" spans="1:21" s="145" customFormat="1" ht="21" customHeight="1">
      <c r="A9" s="416" t="s">
        <v>634</v>
      </c>
      <c r="B9" s="47" t="s">
        <v>635</v>
      </c>
      <c r="C9" s="423">
        <f>ROUND(管道沟槽!L21,2)</f>
        <v>0</v>
      </c>
      <c r="D9" s="423">
        <f>ROUND(管道沟槽!M21,2)</f>
        <v>0</v>
      </c>
      <c r="E9" s="423">
        <f>管道沟槽!N21</f>
        <v>0</v>
      </c>
      <c r="F9" s="423">
        <f>管道沟槽!P21</f>
        <v>0</v>
      </c>
      <c r="G9" s="423"/>
      <c r="H9" s="423">
        <f t="shared" si="0"/>
        <v>0</v>
      </c>
      <c r="I9" s="423">
        <f t="shared" si="1"/>
        <v>0</v>
      </c>
      <c r="J9" s="423"/>
      <c r="K9" s="88">
        <f t="shared" si="2"/>
        <v>0</v>
      </c>
      <c r="L9" s="419">
        <f t="shared" si="3"/>
        <v>0</v>
      </c>
      <c r="M9" s="419">
        <f t="shared" ref="M9:M15" si="9">IF(E9=0,0,ROUND((G9-D9)/D9*100,2))</f>
        <v>0</v>
      </c>
      <c r="N9" s="348"/>
    </row>
    <row r="10" spans="1:21" s="145" customFormat="1" ht="21" customHeight="1">
      <c r="A10" s="416" t="s">
        <v>636</v>
      </c>
      <c r="B10" s="47" t="s">
        <v>637</v>
      </c>
      <c r="C10" s="423">
        <f>井巷工程!AR19</f>
        <v>0</v>
      </c>
      <c r="D10" s="423">
        <f>井巷工程!AS19</f>
        <v>0</v>
      </c>
      <c r="E10" s="423">
        <f>井巷工程!AT19</f>
        <v>0</v>
      </c>
      <c r="F10" s="423">
        <f>井巷工程!AV19</f>
        <v>0</v>
      </c>
      <c r="G10" s="423"/>
      <c r="H10" s="423">
        <f t="shared" si="0"/>
        <v>0</v>
      </c>
      <c r="I10" s="423">
        <f t="shared" si="1"/>
        <v>0</v>
      </c>
      <c r="J10" s="423"/>
      <c r="K10" s="88">
        <f t="shared" si="2"/>
        <v>0</v>
      </c>
      <c r="L10" s="419">
        <f t="shared" si="3"/>
        <v>0</v>
      </c>
      <c r="M10" s="419">
        <f t="shared" si="9"/>
        <v>0</v>
      </c>
      <c r="N10" s="348"/>
    </row>
    <row r="11" spans="1:21" s="145" customFormat="1" ht="21" customHeight="1">
      <c r="A11" s="416"/>
      <c r="B11" s="47"/>
      <c r="C11" s="423"/>
      <c r="D11" s="423"/>
      <c r="E11" s="423"/>
      <c r="F11" s="423"/>
      <c r="G11" s="423"/>
      <c r="H11" s="423"/>
      <c r="I11" s="423"/>
      <c r="J11" s="423"/>
      <c r="K11" s="88"/>
      <c r="L11" s="419"/>
      <c r="M11" s="419"/>
      <c r="N11" s="348"/>
    </row>
    <row r="12" spans="1:21" s="145" customFormat="1" ht="21" customHeight="1">
      <c r="A12" s="416" t="s">
        <v>498</v>
      </c>
      <c r="B12" s="47" t="s">
        <v>638</v>
      </c>
      <c r="C12" s="423">
        <f>ROUND(SUM(C13:C16),2)</f>
        <v>2468308.4700000002</v>
      </c>
      <c r="D12" s="423">
        <f>ROUND(SUM(D13:D16),2)</f>
        <v>2468308.4700000002</v>
      </c>
      <c r="E12" s="423">
        <f>SUM(E13:E16)</f>
        <v>3257443</v>
      </c>
      <c r="F12" s="423">
        <f>SUM(F13:F16)</f>
        <v>1030040</v>
      </c>
      <c r="G12" s="423">
        <f>SUM(G13:G16)</f>
        <v>1012250</v>
      </c>
      <c r="H12" s="423">
        <f t="shared" si="0"/>
        <v>789134.5299999998</v>
      </c>
      <c r="I12" s="423">
        <f t="shared" si="1"/>
        <v>-1438268.4700000002</v>
      </c>
      <c r="J12" s="423">
        <f>G12-D12</f>
        <v>-1456058.4700000002</v>
      </c>
      <c r="K12" s="88">
        <f t="shared" si="2"/>
        <v>31.97</v>
      </c>
      <c r="L12" s="419">
        <f t="shared" si="3"/>
        <v>-58.27</v>
      </c>
      <c r="M12" s="675">
        <f t="shared" si="9"/>
        <v>-58.99</v>
      </c>
      <c r="N12" s="348">
        <f t="shared" ref="N12:N15" si="10">C12/10000</f>
        <v>246.83084700000003</v>
      </c>
      <c r="O12" s="348">
        <f t="shared" ref="O12:O15" si="11">D12/10000</f>
        <v>246.83084700000003</v>
      </c>
      <c r="P12" s="348">
        <f t="shared" ref="P12:R12" si="12">E12/10000</f>
        <v>325.74430000000001</v>
      </c>
      <c r="Q12" s="348">
        <f t="shared" si="12"/>
        <v>103.004</v>
      </c>
      <c r="R12" s="348">
        <f t="shared" si="12"/>
        <v>101.22499999999999</v>
      </c>
      <c r="T12" s="348">
        <f t="shared" ref="T12:T15" si="13">I12/10000</f>
        <v>-143.82684700000001</v>
      </c>
      <c r="U12" s="348">
        <f>J12/10000</f>
        <v>-145.60584700000001</v>
      </c>
    </row>
    <row r="13" spans="1:21" s="145" customFormat="1" ht="21" customHeight="1">
      <c r="A13" s="416" t="s">
        <v>639</v>
      </c>
      <c r="B13" s="47" t="s">
        <v>640</v>
      </c>
      <c r="C13" s="423">
        <f>ROUND(机器设备!J71,3)</f>
        <v>1462040.375</v>
      </c>
      <c r="D13" s="423">
        <f>ROUND(机器设备!K71,3)</f>
        <v>1462040.375</v>
      </c>
      <c r="E13" s="423">
        <f>机器设备!L71</f>
        <v>1807250</v>
      </c>
      <c r="F13" s="423">
        <f>机器设备!N71</f>
        <v>608690</v>
      </c>
      <c r="G13" s="423">
        <f>机器设备!O69</f>
        <v>590900</v>
      </c>
      <c r="H13" s="423">
        <f t="shared" si="0"/>
        <v>345209.625</v>
      </c>
      <c r="I13" s="423">
        <f t="shared" si="1"/>
        <v>-853350.375</v>
      </c>
      <c r="J13" s="423">
        <f>G13-D13</f>
        <v>-871140.375</v>
      </c>
      <c r="K13" s="88">
        <f t="shared" si="2"/>
        <v>23.61</v>
      </c>
      <c r="L13" s="419">
        <f t="shared" si="3"/>
        <v>-58.37</v>
      </c>
      <c r="M13" s="675">
        <f t="shared" si="9"/>
        <v>-59.58</v>
      </c>
      <c r="N13" s="348">
        <f t="shared" si="10"/>
        <v>146.2040375</v>
      </c>
      <c r="O13" s="348">
        <f t="shared" si="11"/>
        <v>146.2040375</v>
      </c>
      <c r="P13" s="348">
        <f t="shared" ref="P13:R13" si="14">E13/10000</f>
        <v>180.72499999999999</v>
      </c>
      <c r="Q13" s="348">
        <f t="shared" si="14"/>
        <v>60.869</v>
      </c>
      <c r="R13" s="348">
        <f t="shared" si="14"/>
        <v>59.09</v>
      </c>
      <c r="T13" s="348">
        <f t="shared" si="13"/>
        <v>-85.335037499999999</v>
      </c>
      <c r="U13" s="348">
        <f>J13/10000</f>
        <v>-87.114037499999995</v>
      </c>
    </row>
    <row r="14" spans="1:21" s="145" customFormat="1" ht="21" customHeight="1">
      <c r="A14" s="416" t="s">
        <v>641</v>
      </c>
      <c r="B14" s="47" t="s">
        <v>642</v>
      </c>
      <c r="C14" s="423">
        <f>ROUND(车辆!K19,3)</f>
        <v>974084.52800000005</v>
      </c>
      <c r="D14" s="423">
        <f>ROUND(车辆!L19,3)</f>
        <v>974084.52800000005</v>
      </c>
      <c r="E14" s="423">
        <f>车辆!M19</f>
        <v>1309200</v>
      </c>
      <c r="F14" s="423">
        <f>车辆!O19</f>
        <v>392200</v>
      </c>
      <c r="G14" s="423">
        <f>F14</f>
        <v>392200</v>
      </c>
      <c r="H14" s="423">
        <f t="shared" si="0"/>
        <v>335115.47199999995</v>
      </c>
      <c r="I14" s="423">
        <f t="shared" si="1"/>
        <v>-581884.52800000005</v>
      </c>
      <c r="J14" s="423">
        <f>I14</f>
        <v>-581884.52800000005</v>
      </c>
      <c r="K14" s="88">
        <f t="shared" si="2"/>
        <v>34.4</v>
      </c>
      <c r="L14" s="419">
        <f t="shared" si="3"/>
        <v>-59.74</v>
      </c>
      <c r="M14" s="419">
        <f t="shared" si="9"/>
        <v>-59.74</v>
      </c>
      <c r="N14" s="348">
        <f t="shared" si="10"/>
        <v>97.408452800000006</v>
      </c>
      <c r="O14" s="348">
        <f t="shared" si="11"/>
        <v>97.408452800000006</v>
      </c>
      <c r="P14" s="348">
        <f t="shared" ref="P14:R14" si="15">E14/10000</f>
        <v>130.91999999999999</v>
      </c>
      <c r="Q14" s="348">
        <f t="shared" si="15"/>
        <v>39.22</v>
      </c>
      <c r="R14" s="348">
        <f t="shared" si="15"/>
        <v>39.22</v>
      </c>
      <c r="T14" s="348">
        <f t="shared" si="13"/>
        <v>-58.188452800000007</v>
      </c>
      <c r="U14" s="348">
        <f t="shared" ref="U14:U15" si="16">J14/10000</f>
        <v>-58.188452800000007</v>
      </c>
    </row>
    <row r="15" spans="1:21" s="145" customFormat="1" ht="21" customHeight="1">
      <c r="A15" s="416" t="s">
        <v>643</v>
      </c>
      <c r="B15" s="47" t="s">
        <v>644</v>
      </c>
      <c r="C15" s="423">
        <f>ROUND(电子设备!J43,3)</f>
        <v>32183.565999999999</v>
      </c>
      <c r="D15" s="423">
        <f>ROUND(电子设备!K43,3)</f>
        <v>32183.57</v>
      </c>
      <c r="E15" s="423">
        <f>电子设备!L43</f>
        <v>140993</v>
      </c>
      <c r="F15" s="423">
        <f>电子设备!N43</f>
        <v>29150</v>
      </c>
      <c r="G15" s="423">
        <f>F15</f>
        <v>29150</v>
      </c>
      <c r="H15" s="423">
        <f t="shared" si="0"/>
        <v>108809.43400000001</v>
      </c>
      <c r="I15" s="423">
        <f t="shared" si="1"/>
        <v>-3033.5699999999997</v>
      </c>
      <c r="J15" s="423">
        <f>I15</f>
        <v>-3033.5699999999997</v>
      </c>
      <c r="K15" s="88">
        <f t="shared" si="2"/>
        <v>338.09</v>
      </c>
      <c r="L15" s="419">
        <f t="shared" si="3"/>
        <v>-9.43</v>
      </c>
      <c r="M15" s="419">
        <f t="shared" si="9"/>
        <v>-9.43</v>
      </c>
      <c r="N15" s="348">
        <f t="shared" si="10"/>
        <v>3.2183565999999999</v>
      </c>
      <c r="O15" s="348">
        <f t="shared" si="11"/>
        <v>3.2183570000000001</v>
      </c>
      <c r="Q15" s="348">
        <f>F15/10000</f>
        <v>2.915</v>
      </c>
      <c r="R15" s="348">
        <f>G15/10000</f>
        <v>2.915</v>
      </c>
      <c r="T15" s="348">
        <f t="shared" si="13"/>
        <v>-0.30335699999999999</v>
      </c>
      <c r="U15" s="348">
        <f t="shared" si="16"/>
        <v>-0.30335699999999999</v>
      </c>
    </row>
    <row r="16" spans="1:21" s="145" customFormat="1" ht="21" customHeight="1">
      <c r="A16" s="416"/>
      <c r="B16" s="47"/>
      <c r="C16" s="423"/>
      <c r="D16" s="423"/>
      <c r="E16" s="423"/>
      <c r="F16" s="423"/>
      <c r="G16" s="423"/>
      <c r="H16" s="423"/>
      <c r="I16" s="423"/>
      <c r="J16" s="423"/>
      <c r="K16" s="88"/>
      <c r="L16" s="419"/>
      <c r="M16" s="400"/>
      <c r="N16" s="348"/>
    </row>
    <row r="17" spans="1:14" s="145" customFormat="1" ht="21" customHeight="1">
      <c r="A17" s="416"/>
      <c r="B17" s="47"/>
      <c r="C17" s="423"/>
      <c r="D17" s="423"/>
      <c r="E17" s="423"/>
      <c r="F17" s="423"/>
      <c r="G17" s="423"/>
      <c r="H17" s="423"/>
      <c r="I17" s="423"/>
      <c r="J17" s="423"/>
      <c r="K17" s="88"/>
      <c r="L17" s="419"/>
      <c r="M17" s="400"/>
      <c r="N17" s="348"/>
    </row>
    <row r="18" spans="1:14" s="145" customFormat="1" ht="21" customHeight="1">
      <c r="A18" s="416"/>
      <c r="B18" s="47"/>
      <c r="C18" s="423"/>
      <c r="D18" s="423"/>
      <c r="E18" s="423"/>
      <c r="F18" s="423"/>
      <c r="G18" s="423"/>
      <c r="H18" s="423"/>
      <c r="I18" s="423"/>
      <c r="J18" s="423"/>
      <c r="K18" s="88"/>
      <c r="L18" s="419"/>
      <c r="M18" s="400"/>
      <c r="N18" s="348"/>
    </row>
    <row r="19" spans="1:14" s="145" customFormat="1" ht="21" customHeight="1">
      <c r="A19" s="416"/>
      <c r="B19" s="255" t="s">
        <v>645</v>
      </c>
      <c r="C19" s="121">
        <f>SUM(C6,C12)</f>
        <v>3664597.1500000004</v>
      </c>
      <c r="D19" s="121">
        <f>SUM(D6,D12)</f>
        <v>3664597.1500000004</v>
      </c>
      <c r="E19" s="121">
        <f>SUM(E6,E12)</f>
        <v>4732643</v>
      </c>
      <c r="F19" s="121">
        <f>SUM(F6,F12)</f>
        <v>1992340</v>
      </c>
      <c r="G19" s="121">
        <f>SUM(G6,G12)</f>
        <v>1974550</v>
      </c>
      <c r="H19" s="121">
        <f t="shared" ref="H19:I21" si="17">E19-C19</f>
        <v>1068045.8499999996</v>
      </c>
      <c r="I19" s="121">
        <f t="shared" si="17"/>
        <v>-1672257.1500000004</v>
      </c>
      <c r="J19" s="121">
        <f>G19-D19</f>
        <v>-1690047.1500000004</v>
      </c>
      <c r="K19" s="75">
        <f t="shared" ref="K19:L21" si="18">IF(C19=0,0,ROUND((E19-C19)/C19*100,2))</f>
        <v>29.14</v>
      </c>
      <c r="L19" s="422">
        <f t="shared" si="18"/>
        <v>-45.63</v>
      </c>
      <c r="M19" s="676">
        <f>IF(D19=0,0,ROUND((G19-D19)/D19*100,2))</f>
        <v>-46.12</v>
      </c>
      <c r="N19" s="348"/>
    </row>
    <row r="20" spans="1:14" s="31" customFormat="1" ht="21" customHeight="1">
      <c r="A20" s="416"/>
      <c r="B20" s="252" t="s">
        <v>646</v>
      </c>
      <c r="C20" s="423"/>
      <c r="D20" s="121">
        <f>房屋建筑物!V19+构筑物!O39+管道沟槽!M20+机器设备!K70+车辆!L18+电子设备!K42</f>
        <v>0</v>
      </c>
      <c r="E20" s="121"/>
      <c r="F20" s="121"/>
      <c r="G20" s="121"/>
      <c r="H20" s="121">
        <f t="shared" si="17"/>
        <v>0</v>
      </c>
      <c r="I20" s="121">
        <f t="shared" si="17"/>
        <v>0</v>
      </c>
      <c r="J20" s="121"/>
      <c r="K20" s="75">
        <f t="shared" si="18"/>
        <v>0</v>
      </c>
      <c r="L20" s="422">
        <f t="shared" si="18"/>
        <v>0</v>
      </c>
      <c r="M20" s="47"/>
      <c r="N20" s="348"/>
    </row>
    <row r="21" spans="1:14" s="145" customFormat="1" ht="21" customHeight="1">
      <c r="A21" s="416"/>
      <c r="B21" s="252" t="s">
        <v>647</v>
      </c>
      <c r="C21" s="121">
        <f>C19-C20</f>
        <v>3664597.1500000004</v>
      </c>
      <c r="D21" s="121">
        <f>D19-D20</f>
        <v>3664597.1500000004</v>
      </c>
      <c r="E21" s="121">
        <f>E19-E20</f>
        <v>4732643</v>
      </c>
      <c r="F21" s="121">
        <f>F19-F20</f>
        <v>1992340</v>
      </c>
      <c r="G21" s="121">
        <f>G19-G20</f>
        <v>1974550</v>
      </c>
      <c r="H21" s="121">
        <f t="shared" si="17"/>
        <v>1068045.8499999996</v>
      </c>
      <c r="I21" s="121">
        <f t="shared" si="17"/>
        <v>-1672257.1500000004</v>
      </c>
      <c r="J21" s="121">
        <f>G21-D21</f>
        <v>-1690047.1500000004</v>
      </c>
      <c r="K21" s="75">
        <f t="shared" si="18"/>
        <v>29.14</v>
      </c>
      <c r="L21" s="422">
        <f t="shared" si="18"/>
        <v>-45.63</v>
      </c>
      <c r="M21" s="676">
        <f>IF(D21=0,0,ROUND((G21-D21)/D21*100,2))</f>
        <v>-46.12</v>
      </c>
      <c r="N21" s="348"/>
    </row>
    <row r="22" spans="1:14" s="29" customFormat="1" ht="12.75">
      <c r="L22" s="268" t="str">
        <f>持有并准备转让土地使用权!J21</f>
        <v>北京卓信大华资产评估有限公司</v>
      </c>
    </row>
    <row r="23" spans="1:14" s="29" customFormat="1" ht="12.75">
      <c r="C23" s="668"/>
      <c r="D23" s="668"/>
      <c r="E23" s="668"/>
      <c r="F23" s="668"/>
      <c r="G23" s="668"/>
      <c r="H23" s="668"/>
    </row>
    <row r="24" spans="1:14">
      <c r="C24" s="669"/>
      <c r="D24" s="669"/>
    </row>
    <row r="25" spans="1:14">
      <c r="C25" s="669"/>
      <c r="D25" s="669"/>
    </row>
  </sheetData>
  <mergeCells count="5">
    <mergeCell ref="A4:A5"/>
    <mergeCell ref="B4:B5"/>
    <mergeCell ref="E4:E5"/>
    <mergeCell ref="F4:F5"/>
    <mergeCell ref="G4:G5"/>
  </mergeCells>
  <phoneticPr fontId="12" type="noConversion"/>
  <printOptions horizontalCentered="1"/>
  <pageMargins left="0.74803149606299202" right="0.74803149606299202" top="0.70866141732283505" bottom="0.94488188976377996" header="1.04" footer="0.62992125984252001"/>
  <pageSetup paperSize="9" orientation="landscape" r:id="rId1"/>
  <headerFooter>
    <oddHeader>&amp;R&amp;"宋体,加粗"&amp;10第 &amp;P 页，共 &amp;N 页</oddHeader>
  </headerFooter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1" tint="0.499984740745262"/>
  </sheetPr>
  <dimension ref="A1:AH22"/>
  <sheetViews>
    <sheetView view="pageBreakPreview" zoomScale="90" zoomScaleNormal="100" zoomScaleSheetLayoutView="90" workbookViewId="0">
      <pane ySplit="5" topLeftCell="A6" activePane="bottomLeft" state="frozen"/>
      <selection pane="bottomLeft" activeCell="AD9" sqref="AD9"/>
    </sheetView>
  </sheetViews>
  <sheetFormatPr defaultColWidth="9" defaultRowHeight="21" customHeight="1"/>
  <cols>
    <col min="1" max="1" width="3.125" style="31" customWidth="1"/>
    <col min="2" max="2" width="5.25" style="31" customWidth="1"/>
    <col min="3" max="3" width="10.75" style="31" customWidth="1"/>
    <col min="4" max="4" width="5.25" style="31" customWidth="1"/>
    <col min="5" max="5" width="8.25" style="31" customWidth="1"/>
    <col min="6" max="6" width="5.125" style="31" customWidth="1"/>
    <col min="7" max="7" width="5.5" style="31" customWidth="1"/>
    <col min="8" max="8" width="5.25" style="31" customWidth="1"/>
    <col min="9" max="9" width="5.125" style="31" customWidth="1"/>
    <col min="10" max="10" width="5.75" style="31" customWidth="1"/>
    <col min="11" max="11" width="4.625" style="249" customWidth="1"/>
    <col min="12" max="12" width="5.875" style="249" customWidth="1"/>
    <col min="13" max="13" width="5.75" style="249" customWidth="1"/>
    <col min="14" max="14" width="7.75" style="249" hidden="1" customWidth="1"/>
    <col min="15" max="17" width="6.25" style="249" hidden="1" customWidth="1"/>
    <col min="18" max="18" width="7.75" style="249" hidden="1" customWidth="1"/>
    <col min="19" max="19" width="6.25" style="249" hidden="1" customWidth="1"/>
    <col min="20" max="20" width="8.125" style="550" hidden="1" customWidth="1"/>
    <col min="21" max="21" width="9.25" style="446" customWidth="1"/>
    <col min="22" max="22" width="9" style="446" customWidth="1"/>
    <col min="23" max="23" width="8.75" style="950" customWidth="1"/>
    <col min="24" max="24" width="4.25" style="949" customWidth="1"/>
    <col min="25" max="25" width="10.25" style="31" customWidth="1"/>
    <col min="26" max="26" width="5.75" style="410" customWidth="1"/>
    <col min="27" max="27" width="8.75" style="641" hidden="1" customWidth="1"/>
    <col min="28" max="28" width="7.125" style="5" customWidth="1"/>
    <col min="29" max="29" width="11.125" style="31" customWidth="1"/>
    <col min="30" max="16384" width="9" style="31"/>
  </cols>
  <sheetData>
    <row r="1" spans="1:34" ht="21" customHeight="1">
      <c r="B1" s="965" t="s">
        <v>648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965"/>
      <c r="W1" s="965"/>
      <c r="AB1" s="74" t="s">
        <v>649</v>
      </c>
    </row>
    <row r="2" spans="1:34" ht="21" customHeight="1">
      <c r="U2" s="249"/>
      <c r="V2" s="249"/>
      <c r="AB2" s="74"/>
    </row>
    <row r="3" spans="1:34" s="3" customFormat="1" ht="21" customHeight="1">
      <c r="A3" s="145" t="str">
        <f>分类汇总表!A3</f>
        <v>产权持有人名称：毕节赛德水泥有限公司</v>
      </c>
      <c r="B3" s="145"/>
      <c r="C3" s="31"/>
      <c r="D3" s="31"/>
      <c r="E3" s="31"/>
      <c r="F3" s="31"/>
      <c r="G3" s="31"/>
      <c r="H3" s="31"/>
      <c r="I3" s="31"/>
      <c r="J3" s="348" t="str">
        <f>持有并准备转让土地使用权!G3</f>
        <v xml:space="preserve">          评估基准日：2022年12月31日</v>
      </c>
      <c r="K3" s="249"/>
      <c r="L3" s="145"/>
      <c r="M3" s="249"/>
      <c r="N3" s="249"/>
      <c r="O3" s="308"/>
      <c r="P3" s="308"/>
      <c r="Q3" s="308"/>
      <c r="R3" s="308"/>
      <c r="S3" s="308"/>
      <c r="W3" s="951"/>
      <c r="X3" s="946"/>
      <c r="Y3" s="122"/>
      <c r="Z3" s="250"/>
      <c r="AA3" s="656"/>
      <c r="AB3" s="15" t="s">
        <v>184</v>
      </c>
    </row>
    <row r="4" spans="1:34" s="4" customFormat="1" ht="21" customHeight="1">
      <c r="A4" s="1032" t="s">
        <v>199</v>
      </c>
      <c r="B4" s="1050" t="s">
        <v>650</v>
      </c>
      <c r="C4" s="1050" t="s">
        <v>651</v>
      </c>
      <c r="D4" s="984" t="s">
        <v>581</v>
      </c>
      <c r="E4" s="1032" t="s">
        <v>580</v>
      </c>
      <c r="F4" s="1032" t="s">
        <v>652</v>
      </c>
      <c r="G4" s="1036" t="s">
        <v>591</v>
      </c>
      <c r="H4" s="1053" t="s">
        <v>592</v>
      </c>
      <c r="I4" s="1054" t="s">
        <v>593</v>
      </c>
      <c r="J4" s="1032" t="s">
        <v>582</v>
      </c>
      <c r="K4" s="1056" t="s">
        <v>653</v>
      </c>
      <c r="L4" s="1056" t="s">
        <v>654</v>
      </c>
      <c r="M4" s="1056" t="s">
        <v>655</v>
      </c>
      <c r="N4" s="1057" t="s">
        <v>656</v>
      </c>
      <c r="O4" s="1058" t="s">
        <v>657</v>
      </c>
      <c r="P4" s="1058" t="s">
        <v>658</v>
      </c>
      <c r="Q4" s="1034" t="s">
        <v>587</v>
      </c>
      <c r="R4" s="1034" t="s">
        <v>659</v>
      </c>
      <c r="S4" s="1034" t="s">
        <v>589</v>
      </c>
      <c r="T4" s="412" t="s">
        <v>660</v>
      </c>
      <c r="U4" s="649" t="s">
        <v>189</v>
      </c>
      <c r="V4" s="650"/>
      <c r="W4" s="1060" t="s">
        <v>625</v>
      </c>
      <c r="X4" s="1061" t="s">
        <v>601</v>
      </c>
      <c r="Y4" s="1047" t="s">
        <v>204</v>
      </c>
      <c r="Z4" s="1062" t="s">
        <v>205</v>
      </c>
      <c r="AA4" s="1040" t="s">
        <v>661</v>
      </c>
      <c r="AB4" s="1042" t="s">
        <v>206</v>
      </c>
      <c r="AC4" s="1059" t="s">
        <v>462</v>
      </c>
      <c r="AD4" s="976" t="s">
        <v>598</v>
      </c>
      <c r="AE4" s="977"/>
      <c r="AF4" s="977"/>
      <c r="AG4" s="662"/>
      <c r="AH4" s="662"/>
    </row>
    <row r="5" spans="1:34" s="4" customFormat="1" ht="14.25">
      <c r="A5" s="1035"/>
      <c r="B5" s="1051"/>
      <c r="C5" s="1051"/>
      <c r="D5" s="1052"/>
      <c r="E5" s="1035"/>
      <c r="F5" s="1035"/>
      <c r="G5" s="1037"/>
      <c r="H5" s="1053"/>
      <c r="I5" s="1055"/>
      <c r="J5" s="1033"/>
      <c r="K5" s="1056"/>
      <c r="L5" s="1056"/>
      <c r="M5" s="1056"/>
      <c r="N5" s="1057"/>
      <c r="O5" s="1058"/>
      <c r="P5" s="1058"/>
      <c r="Q5" s="1034"/>
      <c r="R5" s="1034"/>
      <c r="S5" s="1034"/>
      <c r="T5" s="629" t="s">
        <v>662</v>
      </c>
      <c r="U5" s="651" t="s">
        <v>599</v>
      </c>
      <c r="V5" s="651" t="s">
        <v>600</v>
      </c>
      <c r="W5" s="1060"/>
      <c r="X5" s="1061"/>
      <c r="Y5" s="1047"/>
      <c r="Z5" s="1063"/>
      <c r="AA5" s="1041"/>
      <c r="AB5" s="1042"/>
      <c r="AC5" s="1059"/>
      <c r="AD5" s="17" t="s">
        <v>267</v>
      </c>
      <c r="AE5" s="17" t="s">
        <v>268</v>
      </c>
      <c r="AF5" s="70" t="s">
        <v>269</v>
      </c>
      <c r="AG5" s="663"/>
      <c r="AH5" s="663"/>
    </row>
    <row r="6" spans="1:34" ht="25.5">
      <c r="A6" s="19">
        <f>ROW()-5</f>
        <v>1</v>
      </c>
      <c r="B6" s="623" t="s">
        <v>663</v>
      </c>
      <c r="C6" s="434" t="s">
        <v>664</v>
      </c>
      <c r="D6" s="501" t="s">
        <v>665</v>
      </c>
      <c r="E6" s="642" t="s">
        <v>666</v>
      </c>
      <c r="F6" s="501" t="s">
        <v>667</v>
      </c>
      <c r="G6" s="643">
        <v>39933</v>
      </c>
      <c r="H6" s="644">
        <v>1</v>
      </c>
      <c r="I6" s="647" t="s">
        <v>668</v>
      </c>
      <c r="J6" s="501" t="s">
        <v>669</v>
      </c>
      <c r="K6" s="237">
        <v>1</v>
      </c>
      <c r="L6" s="237">
        <v>2.6</v>
      </c>
      <c r="M6" s="237">
        <v>2.5</v>
      </c>
      <c r="N6" s="237"/>
      <c r="O6" s="237"/>
      <c r="P6" s="237"/>
      <c r="Q6" s="237"/>
      <c r="R6" s="237"/>
      <c r="S6" s="237"/>
      <c r="T6" s="634"/>
      <c r="U6" s="334" t="s">
        <v>670</v>
      </c>
      <c r="V6" s="334" t="s">
        <v>670</v>
      </c>
      <c r="W6" s="952"/>
      <c r="X6" s="953"/>
      <c r="Y6" s="334">
        <v>200</v>
      </c>
      <c r="Z6" s="334"/>
      <c r="AA6" s="334"/>
      <c r="AB6" s="20" t="s">
        <v>671</v>
      </c>
      <c r="AC6" s="47"/>
      <c r="AD6" s="658"/>
      <c r="AG6" s="361"/>
      <c r="AH6" s="361"/>
    </row>
    <row r="7" spans="1:34" ht="25.5">
      <c r="A7" s="19">
        <f t="shared" ref="A7:A12" si="0">ROW()-5</f>
        <v>2</v>
      </c>
      <c r="B7" s="623" t="s">
        <v>663</v>
      </c>
      <c r="C7" s="434" t="s">
        <v>672</v>
      </c>
      <c r="D7" s="501" t="s">
        <v>665</v>
      </c>
      <c r="E7" s="642" t="s">
        <v>673</v>
      </c>
      <c r="F7" s="501" t="s">
        <v>667</v>
      </c>
      <c r="G7" s="643">
        <v>39933</v>
      </c>
      <c r="H7" s="644">
        <v>1</v>
      </c>
      <c r="I7" s="647" t="s">
        <v>668</v>
      </c>
      <c r="J7" s="501" t="s">
        <v>669</v>
      </c>
      <c r="K7" s="237">
        <v>1</v>
      </c>
      <c r="L7" s="237">
        <v>2.6</v>
      </c>
      <c r="M7" s="237">
        <v>2.5</v>
      </c>
      <c r="N7" s="237"/>
      <c r="O7" s="237"/>
      <c r="P7" s="237"/>
      <c r="Q7" s="237"/>
      <c r="R7" s="237"/>
      <c r="S7" s="237"/>
      <c r="T7" s="634"/>
      <c r="U7" s="334" t="s">
        <v>670</v>
      </c>
      <c r="V7" s="334" t="s">
        <v>670</v>
      </c>
      <c r="W7" s="952"/>
      <c r="X7" s="953"/>
      <c r="Y7" s="334">
        <v>200</v>
      </c>
      <c r="Z7" s="334"/>
      <c r="AA7" s="334"/>
      <c r="AB7" s="20" t="s">
        <v>671</v>
      </c>
      <c r="AC7" s="47"/>
      <c r="AG7" s="361"/>
      <c r="AH7" s="361"/>
    </row>
    <row r="8" spans="1:34" ht="25.5">
      <c r="A8" s="19">
        <f t="shared" si="0"/>
        <v>3</v>
      </c>
      <c r="B8" s="623" t="s">
        <v>663</v>
      </c>
      <c r="C8" s="434" t="s">
        <v>672</v>
      </c>
      <c r="D8" s="501" t="s">
        <v>665</v>
      </c>
      <c r="E8" s="642" t="s">
        <v>674</v>
      </c>
      <c r="F8" s="501" t="s">
        <v>667</v>
      </c>
      <c r="G8" s="643">
        <v>39933</v>
      </c>
      <c r="H8" s="644">
        <v>1</v>
      </c>
      <c r="I8" s="647" t="s">
        <v>668</v>
      </c>
      <c r="J8" s="501" t="s">
        <v>669</v>
      </c>
      <c r="K8" s="237">
        <v>1</v>
      </c>
      <c r="L8" s="237">
        <v>2.6</v>
      </c>
      <c r="M8" s="237">
        <v>2.5</v>
      </c>
      <c r="N8" s="237"/>
      <c r="O8" s="237"/>
      <c r="P8" s="237"/>
      <c r="Q8" s="237"/>
      <c r="R8" s="237"/>
      <c r="S8" s="237"/>
      <c r="T8" s="634"/>
      <c r="U8" s="334" t="s">
        <v>670</v>
      </c>
      <c r="V8" s="334" t="s">
        <v>670</v>
      </c>
      <c r="W8" s="952"/>
      <c r="X8" s="953"/>
      <c r="Y8" s="334">
        <v>200</v>
      </c>
      <c r="Z8" s="334"/>
      <c r="AA8" s="334"/>
      <c r="AB8" s="20" t="s">
        <v>671</v>
      </c>
      <c r="AC8" s="47"/>
      <c r="AG8" s="361"/>
      <c r="AH8" s="361"/>
    </row>
    <row r="9" spans="1:34" ht="25.5">
      <c r="A9" s="19">
        <f t="shared" si="0"/>
        <v>4</v>
      </c>
      <c r="B9" s="623" t="s">
        <v>663</v>
      </c>
      <c r="C9" s="434" t="s">
        <v>672</v>
      </c>
      <c r="D9" s="501" t="s">
        <v>665</v>
      </c>
      <c r="E9" s="642" t="s">
        <v>675</v>
      </c>
      <c r="F9" s="501" t="s">
        <v>676</v>
      </c>
      <c r="G9" s="643">
        <v>40267</v>
      </c>
      <c r="H9" s="644">
        <v>32.76</v>
      </c>
      <c r="I9" s="647" t="s">
        <v>677</v>
      </c>
      <c r="J9" s="501" t="s">
        <v>678</v>
      </c>
      <c r="K9" s="237">
        <v>1</v>
      </c>
      <c r="L9" s="237">
        <v>3.2</v>
      </c>
      <c r="M9" s="237">
        <v>3</v>
      </c>
      <c r="N9" s="237"/>
      <c r="O9" s="237"/>
      <c r="P9" s="237"/>
      <c r="Q9" s="237"/>
      <c r="R9" s="237"/>
      <c r="S9" s="237"/>
      <c r="T9" s="634"/>
      <c r="U9" s="334">
        <v>1</v>
      </c>
      <c r="V9" s="334">
        <v>1</v>
      </c>
      <c r="W9" s="952"/>
      <c r="X9" s="953"/>
      <c r="Y9" s="334">
        <v>-2700</v>
      </c>
      <c r="Z9" s="334">
        <f t="shared" ref="Z9:Z14" si="1">IF(V9=0,0,ROUND((Y9-V9)/V9*100,2))</f>
        <v>-270100</v>
      </c>
      <c r="AA9" s="334"/>
      <c r="AB9" s="20" t="s">
        <v>671</v>
      </c>
      <c r="AC9" s="47"/>
      <c r="AG9" s="361"/>
      <c r="AH9" s="361"/>
    </row>
    <row r="10" spans="1:34" ht="25.5">
      <c r="A10" s="19">
        <f t="shared" si="0"/>
        <v>5</v>
      </c>
      <c r="B10" s="623" t="s">
        <v>663</v>
      </c>
      <c r="C10" s="434" t="s">
        <v>672</v>
      </c>
      <c r="D10" s="501" t="s">
        <v>665</v>
      </c>
      <c r="E10" s="642" t="s">
        <v>679</v>
      </c>
      <c r="F10" s="392" t="s">
        <v>676</v>
      </c>
      <c r="G10" s="643">
        <v>40267</v>
      </c>
      <c r="H10" s="644">
        <v>16</v>
      </c>
      <c r="I10" s="647" t="s">
        <v>677</v>
      </c>
      <c r="J10" s="501" t="s">
        <v>678</v>
      </c>
      <c r="K10" s="237">
        <v>1</v>
      </c>
      <c r="L10" s="237">
        <v>3.2</v>
      </c>
      <c r="M10" s="237">
        <v>3</v>
      </c>
      <c r="N10" s="237"/>
      <c r="O10" s="237"/>
      <c r="P10" s="237"/>
      <c r="Q10" s="237"/>
      <c r="R10" s="237"/>
      <c r="S10" s="237"/>
      <c r="T10" s="634"/>
      <c r="U10" s="334">
        <v>1</v>
      </c>
      <c r="V10" s="334">
        <v>1</v>
      </c>
      <c r="W10" s="952"/>
      <c r="X10" s="953"/>
      <c r="Y10" s="334">
        <v>-900</v>
      </c>
      <c r="Z10" s="334">
        <f t="shared" si="1"/>
        <v>-90100</v>
      </c>
      <c r="AA10" s="334"/>
      <c r="AB10" s="20" t="s">
        <v>671</v>
      </c>
      <c r="AC10" s="47"/>
      <c r="AG10" s="361"/>
      <c r="AH10" s="361"/>
    </row>
    <row r="11" spans="1:34" ht="22.5">
      <c r="A11" s="19">
        <f t="shared" si="0"/>
        <v>6</v>
      </c>
      <c r="B11" s="623" t="s">
        <v>663</v>
      </c>
      <c r="C11" s="434" t="s">
        <v>672</v>
      </c>
      <c r="D11" s="501" t="s">
        <v>665</v>
      </c>
      <c r="E11" s="642" t="s">
        <v>680</v>
      </c>
      <c r="F11" s="392" t="s">
        <v>676</v>
      </c>
      <c r="G11" s="643">
        <v>40116</v>
      </c>
      <c r="H11" s="644">
        <v>824.12</v>
      </c>
      <c r="I11" s="647" t="s">
        <v>677</v>
      </c>
      <c r="J11" s="501" t="s">
        <v>678</v>
      </c>
      <c r="K11" s="237">
        <v>2</v>
      </c>
      <c r="L11" s="237">
        <v>6.2</v>
      </c>
      <c r="M11" s="237">
        <v>3</v>
      </c>
      <c r="N11" s="237"/>
      <c r="O11" s="237"/>
      <c r="P11" s="237"/>
      <c r="Q11" s="237"/>
      <c r="R11" s="237"/>
      <c r="S11" s="237"/>
      <c r="T11" s="634"/>
      <c r="U11" s="334">
        <v>1149997.3778776401</v>
      </c>
      <c r="V11" s="334">
        <v>1149997.3778776401</v>
      </c>
      <c r="W11" s="952">
        <v>1475200</v>
      </c>
      <c r="X11" s="953">
        <v>69</v>
      </c>
      <c r="Y11" s="334">
        <v>941100</v>
      </c>
      <c r="Z11" s="334">
        <f t="shared" si="1"/>
        <v>-18.170000000000002</v>
      </c>
      <c r="AA11" s="334"/>
      <c r="AB11" s="20" t="s">
        <v>681</v>
      </c>
      <c r="AC11" s="659"/>
      <c r="AG11" s="361"/>
      <c r="AH11" s="361"/>
    </row>
    <row r="12" spans="1:34" ht="49.5">
      <c r="A12" s="19">
        <f t="shared" si="0"/>
        <v>7</v>
      </c>
      <c r="B12" s="623" t="s">
        <v>663</v>
      </c>
      <c r="C12" s="434" t="s">
        <v>672</v>
      </c>
      <c r="D12" s="501" t="s">
        <v>665</v>
      </c>
      <c r="E12" s="642" t="s">
        <v>682</v>
      </c>
      <c r="F12" s="501" t="s">
        <v>683</v>
      </c>
      <c r="G12" s="643">
        <v>40116</v>
      </c>
      <c r="H12" s="644">
        <v>58.48</v>
      </c>
      <c r="I12" s="647" t="s">
        <v>677</v>
      </c>
      <c r="J12" s="501" t="s">
        <v>678</v>
      </c>
      <c r="K12" s="237">
        <v>1</v>
      </c>
      <c r="L12" s="237">
        <v>3</v>
      </c>
      <c r="M12" s="237">
        <v>2.8</v>
      </c>
      <c r="N12" s="237"/>
      <c r="O12" s="237"/>
      <c r="P12" s="237"/>
      <c r="Q12" s="237"/>
      <c r="R12" s="237"/>
      <c r="S12" s="237"/>
      <c r="T12" s="634"/>
      <c r="U12" s="334"/>
      <c r="V12" s="334" t="s">
        <v>670</v>
      </c>
      <c r="W12" s="952" t="s">
        <v>670</v>
      </c>
      <c r="X12" s="953"/>
      <c r="Y12" s="334" t="s">
        <v>670</v>
      </c>
      <c r="Z12" s="334"/>
      <c r="AA12" s="334"/>
      <c r="AB12" s="660" t="s">
        <v>684</v>
      </c>
      <c r="AC12" s="661"/>
      <c r="AG12" s="361"/>
      <c r="AH12" s="361"/>
    </row>
    <row r="13" spans="1:34" ht="21" customHeight="1">
      <c r="A13" s="19"/>
      <c r="B13" s="47"/>
      <c r="C13" s="392"/>
      <c r="D13" s="392"/>
      <c r="E13" s="392"/>
      <c r="F13" s="392"/>
      <c r="G13" s="392"/>
      <c r="H13" s="392"/>
      <c r="I13" s="392"/>
      <c r="J13" s="392"/>
      <c r="K13" s="237"/>
      <c r="L13" s="237"/>
      <c r="M13" s="237"/>
      <c r="N13" s="237"/>
      <c r="O13" s="237"/>
      <c r="P13" s="237"/>
      <c r="Q13" s="237"/>
      <c r="R13" s="237"/>
      <c r="S13" s="237"/>
      <c r="T13" s="634"/>
      <c r="U13" s="334"/>
      <c r="V13" s="334"/>
      <c r="W13" s="954"/>
      <c r="X13" s="955"/>
      <c r="Y13" s="346"/>
      <c r="Z13" s="334">
        <f t="shared" si="1"/>
        <v>0</v>
      </c>
      <c r="AA13" s="334"/>
      <c r="AB13" s="20"/>
      <c r="AC13" s="47"/>
    </row>
    <row r="14" spans="1:34" ht="21" customHeight="1">
      <c r="A14" s="19"/>
      <c r="B14" s="47"/>
      <c r="C14" s="392"/>
      <c r="D14" s="392"/>
      <c r="E14" s="392"/>
      <c r="F14" s="392"/>
      <c r="G14" s="392"/>
      <c r="H14" s="392"/>
      <c r="I14" s="392"/>
      <c r="J14" s="392"/>
      <c r="K14" s="237"/>
      <c r="L14" s="237"/>
      <c r="M14" s="237"/>
      <c r="N14" s="237"/>
      <c r="O14" s="237"/>
      <c r="P14" s="237"/>
      <c r="Q14" s="237"/>
      <c r="R14" s="237"/>
      <c r="S14" s="237"/>
      <c r="T14" s="634"/>
      <c r="U14" s="334"/>
      <c r="V14" s="334"/>
      <c r="W14" s="954"/>
      <c r="X14" s="955"/>
      <c r="Y14" s="346"/>
      <c r="Z14" s="334">
        <f t="shared" si="1"/>
        <v>0</v>
      </c>
      <c r="AA14" s="334"/>
      <c r="AB14" s="20"/>
      <c r="AC14" s="47"/>
    </row>
    <row r="15" spans="1:34" ht="21" customHeight="1">
      <c r="A15" s="237"/>
      <c r="B15" s="47"/>
      <c r="C15" s="392"/>
      <c r="D15" s="392"/>
      <c r="E15" s="392"/>
      <c r="F15" s="392"/>
      <c r="G15" s="392"/>
      <c r="H15" s="392"/>
      <c r="I15" s="392"/>
      <c r="J15" s="392"/>
      <c r="K15" s="237"/>
      <c r="L15" s="237"/>
      <c r="M15" s="237"/>
      <c r="N15" s="237"/>
      <c r="O15" s="237"/>
      <c r="P15" s="237"/>
      <c r="Q15" s="237"/>
      <c r="R15" s="237"/>
      <c r="S15" s="237"/>
      <c r="T15" s="634"/>
      <c r="U15" s="334"/>
      <c r="V15" s="334"/>
      <c r="W15" s="954"/>
      <c r="X15" s="955"/>
      <c r="Y15" s="346"/>
      <c r="Z15" s="334"/>
      <c r="AA15" s="334"/>
      <c r="AB15" s="20"/>
      <c r="AC15" s="47"/>
    </row>
    <row r="16" spans="1:34" ht="21" customHeight="1">
      <c r="A16" s="237"/>
      <c r="B16" s="47"/>
      <c r="C16" s="392"/>
      <c r="D16" s="392"/>
      <c r="E16" s="392"/>
      <c r="F16" s="392"/>
      <c r="G16" s="392"/>
      <c r="H16" s="392"/>
      <c r="I16" s="392"/>
      <c r="J16" s="392"/>
      <c r="K16" s="237"/>
      <c r="L16" s="237"/>
      <c r="M16" s="237"/>
      <c r="N16" s="237"/>
      <c r="O16" s="237"/>
      <c r="P16" s="237"/>
      <c r="Q16" s="237"/>
      <c r="R16" s="237"/>
      <c r="S16" s="237"/>
      <c r="T16" s="634"/>
      <c r="U16" s="334"/>
      <c r="V16" s="334"/>
      <c r="W16" s="954"/>
      <c r="X16" s="955"/>
      <c r="Y16" s="346"/>
      <c r="Z16" s="334"/>
      <c r="AA16" s="334"/>
      <c r="AB16" s="20"/>
      <c r="AC16" s="47"/>
    </row>
    <row r="17" spans="1:29" ht="21" customHeight="1">
      <c r="A17" s="237"/>
      <c r="B17" s="47"/>
      <c r="C17" s="392"/>
      <c r="D17" s="392"/>
      <c r="E17" s="392"/>
      <c r="F17" s="392"/>
      <c r="G17" s="392"/>
      <c r="H17" s="392"/>
      <c r="I17" s="392"/>
      <c r="J17" s="392"/>
      <c r="K17" s="237"/>
      <c r="L17" s="237"/>
      <c r="M17" s="237"/>
      <c r="N17" s="237"/>
      <c r="O17" s="237"/>
      <c r="P17" s="237"/>
      <c r="Q17" s="237"/>
      <c r="R17" s="237"/>
      <c r="S17" s="237"/>
      <c r="T17" s="634"/>
      <c r="U17" s="334"/>
      <c r="V17" s="334"/>
      <c r="W17" s="954"/>
      <c r="X17" s="955"/>
      <c r="Y17" s="346"/>
      <c r="Z17" s="334"/>
      <c r="AA17" s="334"/>
      <c r="AB17" s="20"/>
      <c r="AC17" s="47"/>
    </row>
    <row r="18" spans="1:29" ht="21" customHeight="1">
      <c r="A18" s="114"/>
      <c r="B18" s="116"/>
      <c r="C18" s="120"/>
      <c r="D18" s="120"/>
      <c r="E18" s="645" t="s">
        <v>685</v>
      </c>
      <c r="F18" s="120"/>
      <c r="G18" s="120"/>
      <c r="H18" s="120"/>
      <c r="I18" s="120"/>
      <c r="J18" s="120"/>
      <c r="K18" s="114"/>
      <c r="L18" s="114"/>
      <c r="M18" s="114"/>
      <c r="N18" s="114"/>
      <c r="O18" s="114"/>
      <c r="P18" s="114"/>
      <c r="Q18" s="114"/>
      <c r="R18" s="114"/>
      <c r="S18" s="114"/>
      <c r="T18" s="334"/>
      <c r="U18" s="162">
        <f>SUM(U6:U17)</f>
        <v>1149999.3778776401</v>
      </c>
      <c r="V18" s="162">
        <f>SUM(V6:V17)</f>
        <v>1149999.3778776401</v>
      </c>
      <c r="W18" s="956">
        <f>SUM(W6:W17)</f>
        <v>1475200</v>
      </c>
      <c r="X18" s="956"/>
      <c r="Y18" s="162">
        <f>SUM(Y6:Y17)</f>
        <v>938100</v>
      </c>
      <c r="Z18" s="528">
        <f>IF(V18=0,0,ROUND((Y18-V18)/V18*100,2))</f>
        <v>-18.43</v>
      </c>
      <c r="AA18" s="334"/>
      <c r="AB18" s="470"/>
      <c r="AC18" s="47"/>
    </row>
    <row r="19" spans="1:29" ht="21" customHeight="1">
      <c r="A19" s="114"/>
      <c r="B19" s="116"/>
      <c r="C19" s="120"/>
      <c r="D19" s="120"/>
      <c r="E19" s="120" t="s">
        <v>245</v>
      </c>
      <c r="F19" s="120"/>
      <c r="G19" s="120"/>
      <c r="H19" s="120"/>
      <c r="I19" s="120"/>
      <c r="J19" s="120"/>
      <c r="K19" s="114"/>
      <c r="L19" s="114"/>
      <c r="M19" s="114"/>
      <c r="N19" s="114"/>
      <c r="O19" s="114"/>
      <c r="P19" s="114"/>
      <c r="Q19" s="114"/>
      <c r="R19" s="114"/>
      <c r="S19" s="114"/>
      <c r="T19" s="334"/>
      <c r="U19" s="162"/>
      <c r="V19" s="162"/>
      <c r="W19" s="957"/>
      <c r="X19" s="958"/>
      <c r="Y19" s="652"/>
      <c r="Z19" s="528"/>
      <c r="AA19" s="334"/>
      <c r="AB19" s="470"/>
      <c r="AC19" s="47"/>
    </row>
    <row r="20" spans="1:29" s="145" customFormat="1" ht="21" customHeight="1">
      <c r="A20" s="646"/>
      <c r="B20" s="526"/>
      <c r="C20" s="120"/>
      <c r="D20" s="120"/>
      <c r="E20" s="120" t="s">
        <v>686</v>
      </c>
      <c r="F20" s="120"/>
      <c r="G20" s="120"/>
      <c r="H20" s="120"/>
      <c r="I20" s="120"/>
      <c r="J20" s="120"/>
      <c r="K20" s="648"/>
      <c r="L20" s="648"/>
      <c r="M20" s="648"/>
      <c r="N20" s="648"/>
      <c r="O20" s="648"/>
      <c r="P20" s="648"/>
      <c r="Q20" s="648"/>
      <c r="R20" s="648"/>
      <c r="S20" s="648"/>
      <c r="T20" s="654"/>
      <c r="U20" s="655">
        <f>U18-U19</f>
        <v>1149999.3778776401</v>
      </c>
      <c r="V20" s="655">
        <f>V18-V19</f>
        <v>1149999.3778776401</v>
      </c>
      <c r="W20" s="959">
        <f>W18-W19</f>
        <v>1475200</v>
      </c>
      <c r="X20" s="959"/>
      <c r="Y20" s="655">
        <f>Y18-Y19</f>
        <v>938100</v>
      </c>
      <c r="Z20" s="528">
        <f>IF(V20=0,0,ROUND((Y20-V20)/V20*100,2))</f>
        <v>-18.43</v>
      </c>
      <c r="AA20" s="360"/>
      <c r="AB20" s="514"/>
      <c r="AC20" s="400"/>
    </row>
    <row r="21" spans="1:29" ht="21" customHeight="1">
      <c r="A21" s="29" t="str">
        <f>填表必读!A9&amp;填表必读!B9</f>
        <v>产权持有人填表人：刘竹</v>
      </c>
      <c r="G21" s="29"/>
      <c r="H21" s="29" t="str">
        <f>填表必读!A15&amp;填表必读!B15</f>
        <v>评估人员：蒋四明</v>
      </c>
      <c r="I21" s="29"/>
      <c r="U21" s="1049" t="str">
        <f>现金!G21</f>
        <v>北京卓信大华资产评估有限公司</v>
      </c>
      <c r="V21" s="1049"/>
      <c r="W21" s="1049"/>
      <c r="X21" s="1049"/>
      <c r="Y21" s="1049"/>
      <c r="Z21" s="1049"/>
      <c r="AA21" s="1049"/>
      <c r="AB21" s="1049"/>
    </row>
    <row r="22" spans="1:29" ht="21" customHeight="1">
      <c r="A22" s="29" t="str">
        <f>填表必读!A11&amp;填表必读!B11</f>
        <v>填表日期：2023年5月5日</v>
      </c>
      <c r="Y22" s="410"/>
    </row>
  </sheetData>
  <mergeCells count="29">
    <mergeCell ref="AA4:AA5"/>
    <mergeCell ref="AB4:AB5"/>
    <mergeCell ref="AC4:AC5"/>
    <mergeCell ref="S4:S5"/>
    <mergeCell ref="W4:W5"/>
    <mergeCell ref="X4:X5"/>
    <mergeCell ref="Y4:Y5"/>
    <mergeCell ref="Z4:Z5"/>
    <mergeCell ref="N4:N5"/>
    <mergeCell ref="O4:O5"/>
    <mergeCell ref="P4:P5"/>
    <mergeCell ref="Q4:Q5"/>
    <mergeCell ref="R4:R5"/>
    <mergeCell ref="B1:W1"/>
    <mergeCell ref="AD4:AF4"/>
    <mergeCell ref="U21:AB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2" type="noConversion"/>
  <printOptions horizontalCentered="1"/>
  <pageMargins left="0.74803149606299202" right="0.74803149606299202" top="0.70866141732283505" bottom="0.94488188976377996" header="1.01" footer="0.62992125984252001"/>
  <pageSetup paperSize="9" scale="77" fitToHeight="0" orientation="landscape" r:id="rId1"/>
  <headerFooter>
    <oddHeader>&amp;R&amp;"宋体,加粗"&amp;10第 &amp;P 页，共 &amp;N 页</oddHeader>
  </headerFooter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X23"/>
  <sheetViews>
    <sheetView workbookViewId="0">
      <selection activeCell="E23" sqref="E23"/>
    </sheetView>
  </sheetViews>
  <sheetFormatPr defaultColWidth="9" defaultRowHeight="21" customHeight="1"/>
  <cols>
    <col min="1" max="1" width="4.25" style="2" customWidth="1"/>
    <col min="2" max="2" width="8.75" style="2" customWidth="1"/>
    <col min="3" max="3" width="5.625" style="143" customWidth="1"/>
    <col min="4" max="7" width="4.75" style="2" customWidth="1"/>
    <col min="8" max="8" width="5.625" style="2" customWidth="1"/>
    <col min="9" max="10" width="5.75" style="2" customWidth="1"/>
    <col min="11" max="11" width="7.75" style="2" customWidth="1"/>
    <col min="12" max="16" width="8.375" style="2" customWidth="1"/>
    <col min="17" max="19" width="6.75" style="2" customWidth="1"/>
    <col min="20" max="16384" width="9" style="2"/>
  </cols>
  <sheetData>
    <row r="1" spans="1:24" ht="21" customHeight="1">
      <c r="B1" s="965" t="s">
        <v>687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74" t="s">
        <v>688</v>
      </c>
    </row>
    <row r="2" spans="1:24" ht="21" customHeight="1">
      <c r="S2" s="13"/>
    </row>
    <row r="3" spans="1:24" s="3" customFormat="1" ht="21" customHeight="1">
      <c r="A3" s="3" t="str">
        <f>固定汇总表!A3</f>
        <v>产权持有人名称：毕节赛德水泥有限公司</v>
      </c>
      <c r="C3" s="308"/>
      <c r="D3" s="122"/>
      <c r="E3" s="122"/>
      <c r="F3" s="122"/>
      <c r="G3" s="122"/>
      <c r="H3" s="122"/>
      <c r="I3" s="122"/>
      <c r="J3" s="122"/>
      <c r="K3" s="14" t="str">
        <f>固定汇总表!E3</f>
        <v xml:space="preserve">          评估基准日：2022年12月31日</v>
      </c>
      <c r="N3" s="122"/>
      <c r="P3" s="122"/>
      <c r="R3" s="122"/>
      <c r="S3" s="15" t="s">
        <v>184</v>
      </c>
    </row>
    <row r="4" spans="1:24" s="4" customFormat="1" ht="21" customHeight="1">
      <c r="A4" s="984" t="s">
        <v>199</v>
      </c>
      <c r="B4" s="984" t="s">
        <v>689</v>
      </c>
      <c r="C4" s="984" t="s">
        <v>690</v>
      </c>
      <c r="D4" s="984" t="s">
        <v>691</v>
      </c>
      <c r="E4" s="984" t="s">
        <v>692</v>
      </c>
      <c r="F4" s="984" t="s">
        <v>693</v>
      </c>
      <c r="G4" s="984" t="s">
        <v>694</v>
      </c>
      <c r="H4" s="984" t="s">
        <v>695</v>
      </c>
      <c r="I4" s="984" t="s">
        <v>696</v>
      </c>
      <c r="J4" s="1032" t="s">
        <v>593</v>
      </c>
      <c r="K4" s="984" t="s">
        <v>591</v>
      </c>
      <c r="L4" s="624" t="s">
        <v>189</v>
      </c>
      <c r="M4" s="625"/>
      <c r="N4" s="626" t="s">
        <v>204</v>
      </c>
      <c r="O4" s="627"/>
      <c r="P4" s="628"/>
      <c r="Q4" s="984" t="s">
        <v>471</v>
      </c>
      <c r="R4" s="984" t="s">
        <v>697</v>
      </c>
      <c r="S4" s="1032" t="s">
        <v>206</v>
      </c>
      <c r="T4" s="1059" t="s">
        <v>462</v>
      </c>
      <c r="U4" s="1059" t="s">
        <v>357</v>
      </c>
      <c r="V4" s="976" t="s">
        <v>598</v>
      </c>
      <c r="W4" s="977"/>
      <c r="X4" s="978"/>
    </row>
    <row r="5" spans="1:24" s="31" customFormat="1" ht="21" customHeight="1">
      <c r="A5" s="1052"/>
      <c r="B5" s="1052"/>
      <c r="C5" s="1052"/>
      <c r="D5" s="1052"/>
      <c r="E5" s="1052"/>
      <c r="F5" s="1052"/>
      <c r="G5" s="1052"/>
      <c r="H5" s="1052"/>
      <c r="I5" s="1052"/>
      <c r="J5" s="1035"/>
      <c r="K5" s="1052"/>
      <c r="L5" s="630" t="s">
        <v>599</v>
      </c>
      <c r="M5" s="630" t="s">
        <v>600</v>
      </c>
      <c r="N5" s="631" t="s">
        <v>599</v>
      </c>
      <c r="O5" s="632" t="s">
        <v>601</v>
      </c>
      <c r="P5" s="631" t="s">
        <v>600</v>
      </c>
      <c r="Q5" s="1052"/>
      <c r="R5" s="1052"/>
      <c r="S5" s="1033"/>
      <c r="T5" s="1059"/>
      <c r="U5" s="1059"/>
      <c r="V5" s="17" t="s">
        <v>267</v>
      </c>
      <c r="W5" s="17" t="s">
        <v>268</v>
      </c>
      <c r="X5" s="17" t="s">
        <v>269</v>
      </c>
    </row>
    <row r="6" spans="1:24" s="31" customFormat="1" ht="21" customHeight="1">
      <c r="A6" s="19">
        <f>ROW()-5</f>
        <v>1</v>
      </c>
      <c r="B6" s="620"/>
      <c r="C6" s="621"/>
      <c r="D6" s="404"/>
      <c r="E6" s="404"/>
      <c r="F6" s="404"/>
      <c r="G6" s="404"/>
      <c r="H6" s="620"/>
      <c r="I6" s="620"/>
      <c r="J6" s="620"/>
      <c r="K6" s="633"/>
      <c r="L6" s="634"/>
      <c r="M6" s="634"/>
      <c r="N6" s="238"/>
      <c r="O6" s="635"/>
      <c r="P6" s="238"/>
      <c r="Q6" s="638">
        <f>IF(M6=0,0,ROUND((P6-M6)/M6*100,2))</f>
        <v>0</v>
      </c>
      <c r="R6" s="639"/>
      <c r="S6" s="47"/>
      <c r="T6" s="47"/>
      <c r="U6" s="47"/>
    </row>
    <row r="7" spans="1:24" s="31" customFormat="1" ht="21" customHeight="1">
      <c r="A7" s="19">
        <f t="shared" ref="A7:A14" si="0">ROW()-5</f>
        <v>2</v>
      </c>
      <c r="B7" s="620"/>
      <c r="C7" s="621"/>
      <c r="D7" s="404"/>
      <c r="E7" s="404"/>
      <c r="F7" s="404"/>
      <c r="G7" s="404"/>
      <c r="H7" s="620"/>
      <c r="I7" s="620"/>
      <c r="J7" s="620"/>
      <c r="K7" s="633"/>
      <c r="L7" s="634"/>
      <c r="M7" s="634"/>
      <c r="N7" s="238"/>
      <c r="O7" s="635"/>
      <c r="P7" s="238"/>
      <c r="Q7" s="640"/>
      <c r="R7" s="639"/>
      <c r="S7" s="47"/>
      <c r="T7" s="47"/>
      <c r="U7" s="47"/>
    </row>
    <row r="8" spans="1:24" s="31" customFormat="1" ht="21" customHeight="1">
      <c r="A8" s="19">
        <f t="shared" si="0"/>
        <v>3</v>
      </c>
      <c r="B8" s="620"/>
      <c r="C8" s="621"/>
      <c r="D8" s="404"/>
      <c r="E8" s="404"/>
      <c r="F8" s="404"/>
      <c r="G8" s="404"/>
      <c r="H8" s="620"/>
      <c r="I8" s="620"/>
      <c r="J8" s="620"/>
      <c r="K8" s="633"/>
      <c r="L8" s="634"/>
      <c r="M8" s="634"/>
      <c r="N8" s="238"/>
      <c r="O8" s="635"/>
      <c r="P8" s="238"/>
      <c r="Q8" s="640"/>
      <c r="R8" s="639"/>
      <c r="S8" s="47"/>
      <c r="T8" s="47"/>
      <c r="U8" s="47"/>
    </row>
    <row r="9" spans="1:24" s="31" customFormat="1" ht="21" customHeight="1">
      <c r="A9" s="19">
        <f t="shared" si="0"/>
        <v>4</v>
      </c>
      <c r="B9" s="620"/>
      <c r="C9" s="621"/>
      <c r="D9" s="404"/>
      <c r="E9" s="404"/>
      <c r="F9" s="404"/>
      <c r="G9" s="404"/>
      <c r="H9" s="620"/>
      <c r="I9" s="620"/>
      <c r="J9" s="620"/>
      <c r="K9" s="633"/>
      <c r="L9" s="634"/>
      <c r="M9" s="634"/>
      <c r="N9" s="238"/>
      <c r="O9" s="635"/>
      <c r="P9" s="238"/>
      <c r="Q9" s="640"/>
      <c r="R9" s="639"/>
      <c r="S9" s="47"/>
      <c r="T9" s="47"/>
      <c r="U9" s="47"/>
    </row>
    <row r="10" spans="1:24" s="31" customFormat="1" ht="21" customHeight="1">
      <c r="A10" s="19">
        <f t="shared" si="0"/>
        <v>5</v>
      </c>
      <c r="B10" s="620"/>
      <c r="C10" s="621"/>
      <c r="D10" s="404"/>
      <c r="E10" s="404"/>
      <c r="F10" s="404"/>
      <c r="G10" s="404"/>
      <c r="H10" s="620"/>
      <c r="I10" s="620"/>
      <c r="J10" s="620"/>
      <c r="K10" s="633"/>
      <c r="L10" s="634"/>
      <c r="M10" s="634"/>
      <c r="N10" s="238"/>
      <c r="O10" s="635"/>
      <c r="P10" s="238"/>
      <c r="Q10" s="640"/>
      <c r="R10" s="639"/>
      <c r="S10" s="47"/>
      <c r="T10" s="47"/>
      <c r="U10" s="47"/>
    </row>
    <row r="11" spans="1:24" s="31" customFormat="1" ht="21" customHeight="1">
      <c r="A11" s="19">
        <f t="shared" si="0"/>
        <v>6</v>
      </c>
      <c r="B11" s="620"/>
      <c r="C11" s="621"/>
      <c r="D11" s="404"/>
      <c r="E11" s="404"/>
      <c r="F11" s="404"/>
      <c r="G11" s="404"/>
      <c r="H11" s="620"/>
      <c r="I11" s="620"/>
      <c r="J11" s="620"/>
      <c r="K11" s="633"/>
      <c r="L11" s="634"/>
      <c r="M11" s="634"/>
      <c r="N11" s="238"/>
      <c r="O11" s="635"/>
      <c r="P11" s="238"/>
      <c r="Q11" s="640"/>
      <c r="R11" s="639"/>
      <c r="S11" s="47"/>
      <c r="T11" s="47"/>
      <c r="U11" s="47"/>
    </row>
    <row r="12" spans="1:24" s="31" customFormat="1" ht="21" customHeight="1">
      <c r="A12" s="19">
        <f t="shared" si="0"/>
        <v>7</v>
      </c>
      <c r="B12" s="620"/>
      <c r="C12" s="621"/>
      <c r="D12" s="404"/>
      <c r="E12" s="404"/>
      <c r="F12" s="404"/>
      <c r="G12" s="404"/>
      <c r="H12" s="620"/>
      <c r="I12" s="620"/>
      <c r="J12" s="620"/>
      <c r="K12" s="633"/>
      <c r="L12" s="634"/>
      <c r="M12" s="634"/>
      <c r="N12" s="238"/>
      <c r="O12" s="635"/>
      <c r="P12" s="238"/>
      <c r="Q12" s="640"/>
      <c r="R12" s="639"/>
      <c r="S12" s="47"/>
      <c r="T12" s="47"/>
      <c r="U12" s="47"/>
    </row>
    <row r="13" spans="1:24" s="31" customFormat="1" ht="21" customHeight="1">
      <c r="A13" s="19">
        <f t="shared" si="0"/>
        <v>8</v>
      </c>
      <c r="B13" s="620"/>
      <c r="C13" s="621"/>
      <c r="D13" s="404"/>
      <c r="E13" s="404"/>
      <c r="F13" s="404"/>
      <c r="G13" s="404"/>
      <c r="H13" s="620"/>
      <c r="I13" s="620"/>
      <c r="J13" s="620"/>
      <c r="K13" s="633"/>
      <c r="L13" s="634"/>
      <c r="M13" s="634"/>
      <c r="N13" s="238"/>
      <c r="O13" s="635"/>
      <c r="P13" s="238"/>
      <c r="Q13" s="640"/>
      <c r="R13" s="639"/>
      <c r="S13" s="47"/>
      <c r="T13" s="47"/>
      <c r="U13" s="47"/>
    </row>
    <row r="14" spans="1:24" s="31" customFormat="1" ht="21" customHeight="1">
      <c r="A14" s="19">
        <f t="shared" si="0"/>
        <v>9</v>
      </c>
      <c r="B14" s="620"/>
      <c r="C14" s="621"/>
      <c r="D14" s="404"/>
      <c r="E14" s="404"/>
      <c r="F14" s="404"/>
      <c r="G14" s="404"/>
      <c r="H14" s="620"/>
      <c r="I14" s="620"/>
      <c r="J14" s="620"/>
      <c r="K14" s="633"/>
      <c r="L14" s="634"/>
      <c r="M14" s="634"/>
      <c r="N14" s="238"/>
      <c r="O14" s="635"/>
      <c r="P14" s="238"/>
      <c r="Q14" s="640"/>
      <c r="R14" s="639"/>
      <c r="S14" s="47"/>
      <c r="T14" s="47"/>
      <c r="U14" s="47"/>
    </row>
    <row r="15" spans="1:24" s="31" customFormat="1" ht="21" customHeight="1">
      <c r="A15" s="621"/>
      <c r="B15" s="620"/>
      <c r="C15" s="621"/>
      <c r="D15" s="404"/>
      <c r="E15" s="404"/>
      <c r="F15" s="404"/>
      <c r="G15" s="404"/>
      <c r="H15" s="620"/>
      <c r="I15" s="620"/>
      <c r="J15" s="620"/>
      <c r="K15" s="633"/>
      <c r="L15" s="634"/>
      <c r="M15" s="634"/>
      <c r="N15" s="238"/>
      <c r="O15" s="635"/>
      <c r="P15" s="238"/>
      <c r="Q15" s="640"/>
      <c r="R15" s="639"/>
      <c r="S15" s="47"/>
      <c r="T15" s="47"/>
      <c r="U15" s="47"/>
    </row>
    <row r="16" spans="1:24" s="31" customFormat="1" ht="21" customHeight="1">
      <c r="A16" s="621"/>
      <c r="B16" s="620"/>
      <c r="C16" s="621"/>
      <c r="D16" s="404"/>
      <c r="E16" s="404"/>
      <c r="F16" s="404"/>
      <c r="G16" s="404"/>
      <c r="H16" s="620"/>
      <c r="I16" s="620"/>
      <c r="J16" s="620"/>
      <c r="K16" s="633"/>
      <c r="L16" s="634"/>
      <c r="M16" s="634"/>
      <c r="N16" s="238"/>
      <c r="O16" s="635"/>
      <c r="P16" s="238"/>
      <c r="Q16" s="640"/>
      <c r="R16" s="639"/>
      <c r="S16" s="47"/>
      <c r="T16" s="47"/>
      <c r="U16" s="47"/>
    </row>
    <row r="17" spans="1:21" s="31" customFormat="1" ht="21" customHeight="1">
      <c r="A17" s="621"/>
      <c r="B17" s="620"/>
      <c r="C17" s="621"/>
      <c r="D17" s="404"/>
      <c r="E17" s="404"/>
      <c r="F17" s="404"/>
      <c r="G17" s="404"/>
      <c r="H17" s="620"/>
      <c r="I17" s="620"/>
      <c r="J17" s="620"/>
      <c r="K17" s="633"/>
      <c r="L17" s="634"/>
      <c r="M17" s="634"/>
      <c r="N17" s="238"/>
      <c r="O17" s="635"/>
      <c r="P17" s="238"/>
      <c r="Q17" s="640"/>
      <c r="R17" s="639"/>
      <c r="S17" s="47"/>
      <c r="T17" s="47"/>
      <c r="U17" s="47"/>
    </row>
    <row r="18" spans="1:21" s="31" customFormat="1" ht="21" customHeight="1">
      <c r="A18" s="622"/>
      <c r="B18" s="623"/>
      <c r="C18" s="337"/>
      <c r="D18" s="404"/>
      <c r="E18" s="404"/>
      <c r="F18" s="404"/>
      <c r="G18" s="404"/>
      <c r="H18" s="623"/>
      <c r="I18" s="404"/>
      <c r="J18" s="404"/>
      <c r="K18" s="636"/>
      <c r="L18" s="328"/>
      <c r="M18" s="328"/>
      <c r="N18" s="238"/>
      <c r="O18" s="635"/>
      <c r="P18" s="238"/>
      <c r="Q18" s="640"/>
      <c r="R18" s="639"/>
      <c r="S18" s="47"/>
      <c r="T18" s="47"/>
      <c r="U18" s="47"/>
    </row>
    <row r="19" spans="1:21" s="31" customFormat="1" ht="21" customHeight="1">
      <c r="A19" s="236"/>
      <c r="B19" s="120" t="s">
        <v>698</v>
      </c>
      <c r="C19" s="237"/>
      <c r="D19" s="47"/>
      <c r="E19" s="47"/>
      <c r="F19" s="47"/>
      <c r="G19" s="47"/>
      <c r="H19" s="236"/>
      <c r="I19" s="236"/>
      <c r="J19" s="236"/>
      <c r="K19" s="236"/>
      <c r="L19" s="637">
        <f>SUM(L6:L18)</f>
        <v>0</v>
      </c>
      <c r="M19" s="637">
        <f>SUM(M6:M18)</f>
        <v>0</v>
      </c>
      <c r="N19" s="637">
        <f>SUM(N6:N18)</f>
        <v>0</v>
      </c>
      <c r="O19" s="637"/>
      <c r="P19" s="637">
        <f>SUM(P6:P18)</f>
        <v>0</v>
      </c>
      <c r="Q19" s="640">
        <f>IF(M19=0,0,ROUND((P19-M19)/M19*100,2))</f>
        <v>0</v>
      </c>
      <c r="R19" s="47"/>
      <c r="S19" s="47"/>
      <c r="T19" s="47"/>
      <c r="U19" s="47"/>
    </row>
    <row r="20" spans="1:21" s="31" customFormat="1" ht="21" customHeight="1">
      <c r="A20" s="236"/>
      <c r="B20" s="120" t="s">
        <v>699</v>
      </c>
      <c r="C20" s="237"/>
      <c r="D20" s="47"/>
      <c r="E20" s="47"/>
      <c r="F20" s="47"/>
      <c r="G20" s="47"/>
      <c r="H20" s="236"/>
      <c r="I20" s="236"/>
      <c r="J20" s="236"/>
      <c r="K20" s="236"/>
      <c r="L20" s="402"/>
      <c r="M20" s="402"/>
      <c r="N20" s="402"/>
      <c r="O20" s="47"/>
      <c r="P20" s="402"/>
      <c r="Q20" s="640"/>
      <c r="R20" s="47"/>
      <c r="S20" s="47"/>
      <c r="T20" s="47"/>
      <c r="U20" s="47"/>
    </row>
    <row r="21" spans="1:21" s="145" customFormat="1" ht="21" customHeight="1">
      <c r="A21" s="236"/>
      <c r="B21" s="120" t="s">
        <v>700</v>
      </c>
      <c r="C21" s="252"/>
      <c r="D21" s="400"/>
      <c r="E21" s="400"/>
      <c r="F21" s="400"/>
      <c r="G21" s="400"/>
      <c r="H21" s="236"/>
      <c r="I21" s="236"/>
      <c r="J21" s="236"/>
      <c r="K21" s="236"/>
      <c r="L21" s="637">
        <f>L19-L20</f>
        <v>0</v>
      </c>
      <c r="M21" s="637">
        <f>M19-M20</f>
        <v>0</v>
      </c>
      <c r="N21" s="637">
        <f>N19-N20</f>
        <v>0</v>
      </c>
      <c r="O21" s="637"/>
      <c r="P21" s="637">
        <f>P19-P20</f>
        <v>0</v>
      </c>
      <c r="Q21" s="640">
        <f>IF(M21=0,0,ROUND((P21-M21)/M21*100,2))</f>
        <v>0</v>
      </c>
      <c r="R21" s="400"/>
      <c r="S21" s="400"/>
      <c r="T21" s="400"/>
      <c r="U21" s="400"/>
    </row>
    <row r="22" spans="1:21" s="31" customFormat="1" ht="21" customHeight="1">
      <c r="A22" s="29" t="str">
        <f>填表必读!A9&amp;填表必读!B9</f>
        <v>产权持有人填表人：刘竹</v>
      </c>
      <c r="C22" s="249"/>
      <c r="J22" s="145" t="str">
        <f>填表必读!A15&amp;填表必读!B15</f>
        <v>评估人员：蒋四明</v>
      </c>
      <c r="L22" s="29"/>
      <c r="M22" s="29"/>
      <c r="N22" s="29"/>
      <c r="O22" s="969" t="str">
        <f>现金!G21</f>
        <v>北京卓信大华资产评估有限公司</v>
      </c>
      <c r="P22" s="969"/>
      <c r="Q22" s="969"/>
      <c r="R22" s="969"/>
      <c r="S22" s="969"/>
    </row>
    <row r="23" spans="1:21" s="31" customFormat="1" ht="21" customHeight="1">
      <c r="A23" s="29" t="str">
        <f>填表必读!A11&amp;填表必读!B11</f>
        <v>填表日期：2023年5月5日</v>
      </c>
      <c r="C23" s="249"/>
    </row>
  </sheetData>
  <mergeCells count="19">
    <mergeCell ref="T4:T5"/>
    <mergeCell ref="U4:U5"/>
    <mergeCell ref="B1:R1"/>
    <mergeCell ref="V4:X4"/>
    <mergeCell ref="O22:S22"/>
    <mergeCell ref="F4:F5"/>
    <mergeCell ref="G4:G5"/>
    <mergeCell ref="H4:H5"/>
    <mergeCell ref="I4:I5"/>
    <mergeCell ref="J4:J5"/>
    <mergeCell ref="K4:K5"/>
    <mergeCell ref="Q4:Q5"/>
    <mergeCell ref="R4:R5"/>
    <mergeCell ref="S4:S5"/>
    <mergeCell ref="A4:A5"/>
    <mergeCell ref="B4:B5"/>
    <mergeCell ref="C4:C5"/>
    <mergeCell ref="D4:D5"/>
    <mergeCell ref="E4:E5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BC28"/>
  <sheetViews>
    <sheetView workbookViewId="0">
      <selection activeCell="E23" sqref="E23"/>
    </sheetView>
  </sheetViews>
  <sheetFormatPr defaultColWidth="9" defaultRowHeight="21" customHeight="1"/>
  <cols>
    <col min="1" max="1" width="5.25" style="568" customWidth="1"/>
    <col min="2" max="2" width="12.25" style="568" customWidth="1"/>
    <col min="3" max="3" width="4.5" style="568" customWidth="1"/>
    <col min="4" max="4" width="8.5" style="568" customWidth="1"/>
    <col min="5" max="5" width="4.25" style="569" customWidth="1"/>
    <col min="6" max="6" width="5.125" style="569" customWidth="1"/>
    <col min="7" max="7" width="5" style="569" customWidth="1"/>
    <col min="8" max="8" width="4.5" style="570" customWidth="1"/>
    <col min="9" max="9" width="4" style="570" customWidth="1"/>
    <col min="10" max="10" width="4.625" style="570" customWidth="1"/>
    <col min="11" max="11" width="4.75" style="570" customWidth="1"/>
    <col min="12" max="12" width="4.5" style="570" customWidth="1"/>
    <col min="13" max="14" width="5.125" style="570" customWidth="1"/>
    <col min="15" max="17" width="6.125" style="570" customWidth="1"/>
    <col min="18" max="23" width="6.75" style="570" customWidth="1"/>
    <col min="24" max="24" width="6" style="570" customWidth="1"/>
    <col min="25" max="26" width="4.75" style="570" customWidth="1"/>
    <col min="27" max="27" width="4.5" style="570" customWidth="1"/>
    <col min="28" max="28" width="5.25" style="570" customWidth="1"/>
    <col min="29" max="30" width="5.75" style="570" customWidth="1"/>
    <col min="31" max="31" width="4.75" style="570" customWidth="1"/>
    <col min="32" max="32" width="4.625" style="570" customWidth="1"/>
    <col min="33" max="34" width="4.75" style="570" customWidth="1"/>
    <col min="35" max="35" width="5.75" style="570" customWidth="1"/>
    <col min="36" max="36" width="7.5" style="568" customWidth="1"/>
    <col min="37" max="37" width="7.625" style="571" customWidth="1"/>
    <col min="38" max="39" width="4.25" style="572" customWidth="1"/>
    <col min="40" max="40" width="6.75" style="570" customWidth="1"/>
    <col min="41" max="41" width="7" style="570" customWidth="1"/>
    <col min="42" max="42" width="9.25" style="570" customWidth="1"/>
    <col min="43" max="43" width="6.125" style="570" customWidth="1"/>
    <col min="44" max="44" width="10" style="144" customWidth="1"/>
    <col min="45" max="45" width="10.5" style="568" customWidth="1"/>
    <col min="46" max="46" width="10.75" style="568" customWidth="1"/>
    <col min="47" max="47" width="6" style="568" customWidth="1"/>
    <col min="48" max="48" width="9.75" style="568" customWidth="1"/>
    <col min="49" max="49" width="5.25" style="568" customWidth="1"/>
    <col min="50" max="51" width="7.75" style="568" customWidth="1"/>
    <col min="52" max="16384" width="9" style="568"/>
  </cols>
  <sheetData>
    <row r="1" spans="1:55" ht="21" customHeight="1">
      <c r="A1" s="1064" t="s">
        <v>701</v>
      </c>
      <c r="B1" s="1064"/>
      <c r="C1" s="1064"/>
      <c r="D1" s="1064"/>
      <c r="E1" s="1064"/>
      <c r="F1" s="1064"/>
      <c r="G1" s="1064"/>
      <c r="H1" s="1064"/>
      <c r="I1" s="1064"/>
      <c r="J1" s="1064"/>
      <c r="K1" s="1064"/>
      <c r="L1" s="1064"/>
      <c r="M1" s="1064"/>
      <c r="N1" s="1064"/>
      <c r="O1" s="1064"/>
      <c r="P1" s="1064"/>
      <c r="Q1" s="1064"/>
      <c r="R1" s="1064"/>
      <c r="S1" s="1064"/>
      <c r="T1" s="1064"/>
      <c r="U1" s="1064"/>
      <c r="V1" s="1064"/>
      <c r="W1" s="1064"/>
      <c r="X1" s="1064"/>
      <c r="Y1" s="1064"/>
      <c r="Z1" s="1064"/>
      <c r="AA1" s="1064"/>
      <c r="AB1" s="1064"/>
      <c r="AC1" s="1064"/>
      <c r="AD1" s="1064"/>
      <c r="AE1" s="1064"/>
      <c r="AF1" s="1064"/>
      <c r="AG1" s="1064"/>
      <c r="AH1" s="1064"/>
      <c r="AI1" s="1064"/>
      <c r="AJ1" s="1064"/>
      <c r="AK1" s="1064"/>
      <c r="AL1" s="1064"/>
      <c r="AM1" s="1064"/>
      <c r="AN1" s="1064"/>
      <c r="AO1" s="1064"/>
      <c r="AP1" s="1064"/>
      <c r="AQ1" s="1064"/>
      <c r="AR1" s="1064"/>
      <c r="AS1" s="1064"/>
      <c r="AT1" s="1064"/>
      <c r="AU1" s="1064"/>
      <c r="AV1" s="1064"/>
      <c r="AW1" s="1064"/>
      <c r="AX1" s="1064"/>
      <c r="AY1" s="617" t="s">
        <v>702</v>
      </c>
    </row>
    <row r="2" spans="1:55" ht="21" customHeight="1"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K2" s="568"/>
      <c r="AN2" s="568"/>
      <c r="AO2" s="568"/>
      <c r="AP2" s="568"/>
      <c r="AQ2" s="568"/>
    </row>
    <row r="3" spans="1:55" s="563" customFormat="1" ht="21" customHeight="1">
      <c r="A3" s="563" t="str">
        <f>固定汇总表!A3</f>
        <v>产权持有人名称：毕节赛德水泥有限公司</v>
      </c>
      <c r="E3" s="573"/>
      <c r="F3" s="573"/>
      <c r="G3" s="574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14" t="str">
        <f>固定汇总表!E3</f>
        <v xml:space="preserve">          评估基准日：2022年12月31日</v>
      </c>
      <c r="AB3" s="573"/>
      <c r="AC3" s="573"/>
      <c r="AD3" s="573"/>
      <c r="AE3" s="573"/>
      <c r="AF3" s="573"/>
      <c r="AG3" s="573"/>
      <c r="AH3" s="573"/>
      <c r="AI3" s="573"/>
      <c r="AK3" s="597"/>
      <c r="AN3" s="573"/>
      <c r="AO3" s="573"/>
      <c r="AP3" s="573"/>
      <c r="AR3" s="605"/>
      <c r="AS3" s="606"/>
      <c r="AX3" s="606"/>
      <c r="AY3" s="618" t="s">
        <v>184</v>
      </c>
    </row>
    <row r="4" spans="1:55" s="564" customFormat="1" ht="21" customHeight="1">
      <c r="A4" s="1071" t="s">
        <v>88</v>
      </c>
      <c r="B4" s="1071" t="s">
        <v>703</v>
      </c>
      <c r="C4" s="1071" t="s">
        <v>704</v>
      </c>
      <c r="D4" s="1072" t="s">
        <v>705</v>
      </c>
      <c r="E4" s="1066" t="s">
        <v>706</v>
      </c>
      <c r="F4" s="1066" t="s">
        <v>707</v>
      </c>
      <c r="G4" s="1066" t="s">
        <v>708</v>
      </c>
      <c r="H4" s="1066" t="s">
        <v>709</v>
      </c>
      <c r="I4" s="1066" t="s">
        <v>710</v>
      </c>
      <c r="J4" s="1066" t="s">
        <v>711</v>
      </c>
      <c r="K4" s="1066" t="s">
        <v>712</v>
      </c>
      <c r="L4" s="1065" t="s">
        <v>713</v>
      </c>
      <c r="M4" s="1065"/>
      <c r="N4" s="1065" t="s">
        <v>714</v>
      </c>
      <c r="O4" s="1065"/>
      <c r="P4" s="1065" t="s">
        <v>715</v>
      </c>
      <c r="Q4" s="1065"/>
      <c r="R4" s="1066" t="s">
        <v>716</v>
      </c>
      <c r="S4" s="1066"/>
      <c r="T4" s="1066"/>
      <c r="U4" s="1066"/>
      <c r="V4" s="1065" t="s">
        <v>717</v>
      </c>
      <c r="W4" s="1074"/>
      <c r="X4" s="1065" t="s">
        <v>718</v>
      </c>
      <c r="Y4" s="1074"/>
      <c r="Z4" s="1074"/>
      <c r="AA4" s="1074"/>
      <c r="AB4" s="1066" t="s">
        <v>719</v>
      </c>
      <c r="AC4" s="1066" t="s">
        <v>720</v>
      </c>
      <c r="AD4" s="1066" t="s">
        <v>721</v>
      </c>
      <c r="AE4" s="1066" t="s">
        <v>722</v>
      </c>
      <c r="AF4" s="1066" t="s">
        <v>723</v>
      </c>
      <c r="AG4" s="1066" t="s">
        <v>724</v>
      </c>
      <c r="AH4" s="1066" t="s">
        <v>725</v>
      </c>
      <c r="AI4" s="1066" t="s">
        <v>726</v>
      </c>
      <c r="AJ4" s="1071" t="s">
        <v>727</v>
      </c>
      <c r="AK4" s="1073" t="s">
        <v>728</v>
      </c>
      <c r="AL4" s="1071" t="s">
        <v>729</v>
      </c>
      <c r="AM4" s="1071" t="s">
        <v>730</v>
      </c>
      <c r="AN4" s="1066" t="s">
        <v>731</v>
      </c>
      <c r="AO4" s="1066" t="s">
        <v>732</v>
      </c>
      <c r="AP4" s="1066" t="s">
        <v>733</v>
      </c>
      <c r="AQ4" s="1066" t="s">
        <v>734</v>
      </c>
      <c r="AR4" s="1075" t="s">
        <v>189</v>
      </c>
      <c r="AS4" s="1076"/>
      <c r="AT4" s="1079" t="s">
        <v>735</v>
      </c>
      <c r="AU4" s="1080"/>
      <c r="AV4" s="1081"/>
      <c r="AW4" s="1071" t="s">
        <v>480</v>
      </c>
      <c r="AX4" s="1071" t="s">
        <v>348</v>
      </c>
      <c r="AY4" s="1071" t="s">
        <v>190</v>
      </c>
      <c r="AZ4" s="1071" t="s">
        <v>462</v>
      </c>
      <c r="BA4" s="619"/>
    </row>
    <row r="5" spans="1:55" s="564" customFormat="1" ht="21" customHeight="1">
      <c r="A5" s="1071"/>
      <c r="B5" s="1071"/>
      <c r="C5" s="1071"/>
      <c r="D5" s="1072"/>
      <c r="E5" s="1066"/>
      <c r="F5" s="1066"/>
      <c r="G5" s="1066"/>
      <c r="H5" s="1066"/>
      <c r="I5" s="1066"/>
      <c r="J5" s="1066"/>
      <c r="K5" s="1066"/>
      <c r="L5" s="1066" t="s">
        <v>736</v>
      </c>
      <c r="M5" s="1066" t="s">
        <v>737</v>
      </c>
      <c r="N5" s="1066" t="s">
        <v>736</v>
      </c>
      <c r="O5" s="1066" t="s">
        <v>738</v>
      </c>
      <c r="P5" s="1065"/>
      <c r="Q5" s="1065"/>
      <c r="R5" s="1066" t="s">
        <v>739</v>
      </c>
      <c r="S5" s="1067" t="s">
        <v>740</v>
      </c>
      <c r="T5" s="1067"/>
      <c r="U5" s="1067" t="s">
        <v>741</v>
      </c>
      <c r="V5" s="1074"/>
      <c r="W5" s="1074"/>
      <c r="X5" s="1074"/>
      <c r="Y5" s="1074"/>
      <c r="Z5" s="1074"/>
      <c r="AA5" s="1074"/>
      <c r="AB5" s="1066"/>
      <c r="AC5" s="1066"/>
      <c r="AD5" s="1066"/>
      <c r="AE5" s="1066"/>
      <c r="AF5" s="1066"/>
      <c r="AG5" s="1066"/>
      <c r="AH5" s="1066"/>
      <c r="AI5" s="1066"/>
      <c r="AJ5" s="1071"/>
      <c r="AK5" s="1073"/>
      <c r="AL5" s="1071"/>
      <c r="AM5" s="1071"/>
      <c r="AN5" s="1066"/>
      <c r="AO5" s="1066"/>
      <c r="AP5" s="1066"/>
      <c r="AQ5" s="1066"/>
      <c r="AR5" s="1077"/>
      <c r="AS5" s="1078"/>
      <c r="AT5" s="1082"/>
      <c r="AU5" s="1083"/>
      <c r="AV5" s="1084"/>
      <c r="AW5" s="1071"/>
      <c r="AX5" s="1071"/>
      <c r="AY5" s="1071"/>
      <c r="AZ5" s="1071"/>
      <c r="BA5" s="619"/>
    </row>
    <row r="6" spans="1:55" s="564" customFormat="1" ht="21" customHeight="1">
      <c r="A6" s="1071"/>
      <c r="B6" s="1071"/>
      <c r="C6" s="1071"/>
      <c r="D6" s="1072"/>
      <c r="E6" s="1066"/>
      <c r="F6" s="1066"/>
      <c r="G6" s="1066"/>
      <c r="H6" s="1066"/>
      <c r="I6" s="1066"/>
      <c r="J6" s="1066"/>
      <c r="K6" s="1066"/>
      <c r="L6" s="1066"/>
      <c r="M6" s="1066"/>
      <c r="N6" s="1066"/>
      <c r="O6" s="1066"/>
      <c r="P6" s="575" t="s">
        <v>742</v>
      </c>
      <c r="Q6" s="575" t="s">
        <v>396</v>
      </c>
      <c r="R6" s="1066"/>
      <c r="S6" s="595" t="s">
        <v>743</v>
      </c>
      <c r="T6" s="595" t="s">
        <v>744</v>
      </c>
      <c r="U6" s="1068"/>
      <c r="V6" s="592" t="s">
        <v>745</v>
      </c>
      <c r="W6" s="575" t="s">
        <v>746</v>
      </c>
      <c r="X6" s="1066" t="s">
        <v>747</v>
      </c>
      <c r="Y6" s="1066" t="s">
        <v>748</v>
      </c>
      <c r="Z6" s="1066" t="s">
        <v>749</v>
      </c>
      <c r="AA6" s="1066" t="s">
        <v>750</v>
      </c>
      <c r="AB6" s="1066"/>
      <c r="AC6" s="1066"/>
      <c r="AD6" s="1066"/>
      <c r="AE6" s="1066"/>
      <c r="AF6" s="1066"/>
      <c r="AG6" s="1066"/>
      <c r="AH6" s="1066"/>
      <c r="AI6" s="1066"/>
      <c r="AJ6" s="1071"/>
      <c r="AK6" s="1073"/>
      <c r="AL6" s="1071"/>
      <c r="AM6" s="1071"/>
      <c r="AN6" s="1066"/>
      <c r="AO6" s="1066"/>
      <c r="AP6" s="1066"/>
      <c r="AQ6" s="1066"/>
      <c r="AR6" s="1087" t="s">
        <v>599</v>
      </c>
      <c r="AS6" s="1089" t="s">
        <v>628</v>
      </c>
      <c r="AT6" s="1085" t="s">
        <v>627</v>
      </c>
      <c r="AU6" s="1085" t="s">
        <v>450</v>
      </c>
      <c r="AV6" s="1085" t="s">
        <v>628</v>
      </c>
      <c r="AW6" s="1071"/>
      <c r="AX6" s="1071"/>
      <c r="AY6" s="1071"/>
      <c r="AZ6" s="1071"/>
      <c r="BA6" s="976" t="s">
        <v>598</v>
      </c>
      <c r="BB6" s="977"/>
      <c r="BC6" s="978"/>
    </row>
    <row r="7" spans="1:55" s="565" customFormat="1" ht="21" customHeight="1">
      <c r="A7" s="1071"/>
      <c r="B7" s="1071"/>
      <c r="C7" s="1071"/>
      <c r="D7" s="1072"/>
      <c r="E7" s="1066"/>
      <c r="F7" s="1066"/>
      <c r="G7" s="1066"/>
      <c r="H7" s="1066"/>
      <c r="I7" s="1066"/>
      <c r="J7" s="1066"/>
      <c r="K7" s="1066"/>
      <c r="L7" s="1066"/>
      <c r="M7" s="1066"/>
      <c r="N7" s="1066"/>
      <c r="O7" s="1066"/>
      <c r="P7" s="575" t="s">
        <v>751</v>
      </c>
      <c r="Q7" s="575" t="s">
        <v>752</v>
      </c>
      <c r="R7" s="1066"/>
      <c r="S7" s="575" t="s">
        <v>753</v>
      </c>
      <c r="T7" s="575" t="s">
        <v>753</v>
      </c>
      <c r="U7" s="575" t="s">
        <v>753</v>
      </c>
      <c r="V7" s="575" t="s">
        <v>754</v>
      </c>
      <c r="W7" s="575" t="s">
        <v>754</v>
      </c>
      <c r="X7" s="1069"/>
      <c r="Y7" s="1069"/>
      <c r="Z7" s="1069"/>
      <c r="AA7" s="1069"/>
      <c r="AB7" s="1066"/>
      <c r="AC7" s="1066"/>
      <c r="AD7" s="1066"/>
      <c r="AE7" s="1066"/>
      <c r="AF7" s="1066"/>
      <c r="AG7" s="1066"/>
      <c r="AH7" s="1066"/>
      <c r="AI7" s="1066"/>
      <c r="AJ7" s="1071"/>
      <c r="AK7" s="1073"/>
      <c r="AL7" s="1071"/>
      <c r="AM7" s="1071"/>
      <c r="AN7" s="1066"/>
      <c r="AO7" s="1066"/>
      <c r="AP7" s="1066"/>
      <c r="AQ7" s="1066"/>
      <c r="AR7" s="1088"/>
      <c r="AS7" s="1090"/>
      <c r="AT7" s="1086"/>
      <c r="AU7" s="1086"/>
      <c r="AV7" s="1086"/>
      <c r="AW7" s="1071"/>
      <c r="AX7" s="1071"/>
      <c r="AY7" s="1071"/>
      <c r="AZ7" s="1071"/>
      <c r="BA7" s="17" t="s">
        <v>267</v>
      </c>
      <c r="BB7" s="17" t="s">
        <v>268</v>
      </c>
      <c r="BC7" s="17" t="s">
        <v>269</v>
      </c>
    </row>
    <row r="8" spans="1:55" s="566" customFormat="1" ht="21" customHeight="1">
      <c r="A8" s="19">
        <f>ROW()-7</f>
        <v>1</v>
      </c>
      <c r="B8" s="576"/>
      <c r="C8" s="577"/>
      <c r="D8" s="578"/>
      <c r="E8" s="579"/>
      <c r="F8" s="579"/>
      <c r="G8" s="579"/>
      <c r="H8" s="579"/>
      <c r="I8" s="579"/>
      <c r="J8" s="579"/>
      <c r="K8" s="579"/>
      <c r="L8" s="593"/>
      <c r="M8" s="593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3"/>
      <c r="AE8" s="593"/>
      <c r="AF8" s="593"/>
      <c r="AG8" s="593"/>
      <c r="AH8" s="593"/>
      <c r="AI8" s="593"/>
      <c r="AJ8" s="598"/>
      <c r="AK8" s="599"/>
      <c r="AL8" s="583"/>
      <c r="AM8" s="583"/>
      <c r="AN8" s="579"/>
      <c r="AO8" s="579"/>
      <c r="AP8" s="607"/>
      <c r="AQ8" s="608"/>
      <c r="AR8" s="609"/>
      <c r="AS8" s="609"/>
      <c r="AT8" s="610"/>
      <c r="AU8" s="578"/>
      <c r="AV8" s="610"/>
      <c r="AW8" s="344">
        <f>IF(AS8=0,0,ROUND((AV8-AS8)/AS8*100,2))</f>
        <v>0</v>
      </c>
      <c r="AX8" s="197"/>
      <c r="AY8" s="578"/>
      <c r="AZ8" s="578"/>
    </row>
    <row r="9" spans="1:55" s="566" customFormat="1" ht="21" customHeight="1">
      <c r="A9" s="19">
        <f>ROW()-7</f>
        <v>2</v>
      </c>
      <c r="B9" s="576"/>
      <c r="C9" s="577"/>
      <c r="D9" s="578"/>
      <c r="E9" s="579"/>
      <c r="F9" s="579"/>
      <c r="G9" s="579"/>
      <c r="H9" s="579"/>
      <c r="I9" s="579"/>
      <c r="J9" s="579"/>
      <c r="K9" s="579"/>
      <c r="L9" s="593"/>
      <c r="M9" s="593"/>
      <c r="N9" s="593"/>
      <c r="O9" s="593"/>
      <c r="P9" s="593"/>
      <c r="Q9" s="593"/>
      <c r="R9" s="593"/>
      <c r="S9" s="593"/>
      <c r="T9" s="593"/>
      <c r="U9" s="593"/>
      <c r="V9" s="593"/>
      <c r="W9" s="593"/>
      <c r="X9" s="593"/>
      <c r="Y9" s="593"/>
      <c r="Z9" s="593"/>
      <c r="AA9" s="593"/>
      <c r="AB9" s="593"/>
      <c r="AC9" s="593"/>
      <c r="AD9" s="593"/>
      <c r="AE9" s="593"/>
      <c r="AF9" s="593"/>
      <c r="AG9" s="593"/>
      <c r="AH9" s="593"/>
      <c r="AI9" s="593"/>
      <c r="AJ9" s="598"/>
      <c r="AK9" s="599"/>
      <c r="AL9" s="583"/>
      <c r="AM9" s="583"/>
      <c r="AN9" s="579"/>
      <c r="AO9" s="579"/>
      <c r="AP9" s="607"/>
      <c r="AQ9" s="608"/>
      <c r="AR9" s="609"/>
      <c r="AS9" s="609"/>
      <c r="AT9" s="610"/>
      <c r="AU9" s="611"/>
      <c r="AV9" s="610"/>
      <c r="AW9" s="357"/>
      <c r="AX9" s="197"/>
      <c r="AY9" s="578"/>
      <c r="AZ9" s="578"/>
    </row>
    <row r="10" spans="1:55" s="566" customFormat="1" ht="21" customHeight="1">
      <c r="A10" s="19">
        <f>ROW()-7</f>
        <v>3</v>
      </c>
      <c r="B10" s="576"/>
      <c r="C10" s="577"/>
      <c r="D10" s="578"/>
      <c r="E10" s="579"/>
      <c r="F10" s="579"/>
      <c r="G10" s="579"/>
      <c r="H10" s="579"/>
      <c r="I10" s="579"/>
      <c r="J10" s="579"/>
      <c r="K10" s="579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3"/>
      <c r="AG10" s="593"/>
      <c r="AH10" s="593"/>
      <c r="AI10" s="593"/>
      <c r="AJ10" s="598"/>
      <c r="AK10" s="599"/>
      <c r="AL10" s="583"/>
      <c r="AM10" s="583"/>
      <c r="AN10" s="579"/>
      <c r="AO10" s="579"/>
      <c r="AP10" s="607"/>
      <c r="AQ10" s="608"/>
      <c r="AR10" s="609"/>
      <c r="AS10" s="609"/>
      <c r="AT10" s="610"/>
      <c r="AU10" s="611"/>
      <c r="AV10" s="610"/>
      <c r="AW10" s="357"/>
      <c r="AX10" s="197"/>
      <c r="AY10" s="578"/>
      <c r="AZ10" s="578"/>
    </row>
    <row r="11" spans="1:55" s="566" customFormat="1" ht="21" customHeight="1">
      <c r="A11" s="19">
        <f>ROW()-7</f>
        <v>4</v>
      </c>
      <c r="B11" s="576"/>
      <c r="C11" s="577"/>
      <c r="D11" s="578"/>
      <c r="E11" s="579"/>
      <c r="F11" s="579"/>
      <c r="G11" s="579"/>
      <c r="H11" s="579"/>
      <c r="I11" s="579"/>
      <c r="J11" s="579"/>
      <c r="K11" s="579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593"/>
      <c r="AG11" s="593"/>
      <c r="AH11" s="593"/>
      <c r="AI11" s="593"/>
      <c r="AJ11" s="598"/>
      <c r="AK11" s="599"/>
      <c r="AL11" s="583"/>
      <c r="AM11" s="583"/>
      <c r="AN11" s="579"/>
      <c r="AO11" s="579"/>
      <c r="AP11" s="607"/>
      <c r="AQ11" s="608"/>
      <c r="AR11" s="609"/>
      <c r="AS11" s="609"/>
      <c r="AT11" s="610"/>
      <c r="AU11" s="611"/>
      <c r="AV11" s="610"/>
      <c r="AW11" s="357"/>
      <c r="AX11" s="197"/>
      <c r="AY11" s="578"/>
      <c r="AZ11" s="578"/>
    </row>
    <row r="12" spans="1:55" s="566" customFormat="1" ht="21" customHeight="1">
      <c r="A12" s="580"/>
      <c r="B12" s="576"/>
      <c r="C12" s="577"/>
      <c r="D12" s="578"/>
      <c r="E12" s="579"/>
      <c r="F12" s="579"/>
      <c r="G12" s="579"/>
      <c r="H12" s="579"/>
      <c r="I12" s="579"/>
      <c r="J12" s="579"/>
      <c r="K12" s="579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593"/>
      <c r="AG12" s="593"/>
      <c r="AH12" s="593"/>
      <c r="AI12" s="593"/>
      <c r="AJ12" s="598"/>
      <c r="AK12" s="599"/>
      <c r="AL12" s="583"/>
      <c r="AM12" s="583"/>
      <c r="AN12" s="579"/>
      <c r="AO12" s="579"/>
      <c r="AP12" s="607"/>
      <c r="AQ12" s="608"/>
      <c r="AR12" s="609"/>
      <c r="AS12" s="609"/>
      <c r="AT12" s="610"/>
      <c r="AU12" s="611"/>
      <c r="AV12" s="610"/>
      <c r="AW12" s="357"/>
      <c r="AX12" s="197"/>
      <c r="AY12" s="578"/>
      <c r="AZ12" s="578"/>
    </row>
    <row r="13" spans="1:55" s="566" customFormat="1" ht="21" customHeight="1">
      <c r="A13" s="580"/>
      <c r="B13" s="576"/>
      <c r="C13" s="577"/>
      <c r="D13" s="578"/>
      <c r="E13" s="579"/>
      <c r="F13" s="579"/>
      <c r="G13" s="579"/>
      <c r="H13" s="579"/>
      <c r="I13" s="579"/>
      <c r="J13" s="579"/>
      <c r="K13" s="579"/>
      <c r="L13" s="593"/>
      <c r="M13" s="593"/>
      <c r="N13" s="593"/>
      <c r="O13" s="593"/>
      <c r="P13" s="593"/>
      <c r="Q13" s="593"/>
      <c r="R13" s="593"/>
      <c r="S13" s="593"/>
      <c r="T13" s="593"/>
      <c r="U13" s="593"/>
      <c r="V13" s="593"/>
      <c r="W13" s="593"/>
      <c r="X13" s="593"/>
      <c r="Y13" s="593"/>
      <c r="Z13" s="593"/>
      <c r="AA13" s="593"/>
      <c r="AB13" s="593"/>
      <c r="AC13" s="593"/>
      <c r="AD13" s="593"/>
      <c r="AE13" s="593"/>
      <c r="AF13" s="593"/>
      <c r="AG13" s="593"/>
      <c r="AH13" s="593"/>
      <c r="AI13" s="593"/>
      <c r="AJ13" s="598"/>
      <c r="AK13" s="599"/>
      <c r="AL13" s="583"/>
      <c r="AM13" s="583"/>
      <c r="AN13" s="579"/>
      <c r="AO13" s="579"/>
      <c r="AP13" s="607"/>
      <c r="AQ13" s="608"/>
      <c r="AR13" s="609"/>
      <c r="AS13" s="609"/>
      <c r="AT13" s="610"/>
      <c r="AU13" s="611"/>
      <c r="AV13" s="610"/>
      <c r="AW13" s="357"/>
      <c r="AX13" s="197"/>
      <c r="AY13" s="578"/>
      <c r="AZ13" s="578"/>
    </row>
    <row r="14" spans="1:55" s="566" customFormat="1" ht="21" customHeight="1">
      <c r="A14" s="581"/>
      <c r="B14" s="582"/>
      <c r="C14" s="583"/>
      <c r="D14" s="578"/>
      <c r="E14" s="579"/>
      <c r="F14" s="579"/>
      <c r="G14" s="579"/>
      <c r="H14" s="579"/>
      <c r="I14" s="579"/>
      <c r="J14" s="579"/>
      <c r="K14" s="579"/>
      <c r="L14" s="593"/>
      <c r="M14" s="593"/>
      <c r="N14" s="593"/>
      <c r="O14" s="593"/>
      <c r="P14" s="593"/>
      <c r="Q14" s="593"/>
      <c r="R14" s="593"/>
      <c r="S14" s="593"/>
      <c r="T14" s="593"/>
      <c r="U14" s="593"/>
      <c r="V14" s="593"/>
      <c r="W14" s="593"/>
      <c r="X14" s="593"/>
      <c r="Y14" s="593"/>
      <c r="Z14" s="593"/>
      <c r="AA14" s="593"/>
      <c r="AB14" s="593"/>
      <c r="AC14" s="593"/>
      <c r="AD14" s="593"/>
      <c r="AE14" s="593"/>
      <c r="AF14" s="593"/>
      <c r="AG14" s="593"/>
      <c r="AH14" s="593"/>
      <c r="AI14" s="593"/>
      <c r="AJ14" s="598"/>
      <c r="AK14" s="599"/>
      <c r="AL14" s="583"/>
      <c r="AM14" s="583"/>
      <c r="AN14" s="579"/>
      <c r="AO14" s="579"/>
      <c r="AP14" s="607"/>
      <c r="AQ14" s="608"/>
      <c r="AR14" s="609"/>
      <c r="AS14" s="609"/>
      <c r="AT14" s="610"/>
      <c r="AU14" s="611"/>
      <c r="AV14" s="610"/>
      <c r="AW14" s="357"/>
      <c r="AX14" s="197"/>
      <c r="AY14" s="578"/>
      <c r="AZ14" s="578"/>
    </row>
    <row r="15" spans="1:55" s="566" customFormat="1" ht="21" customHeight="1">
      <c r="A15" s="581"/>
      <c r="B15" s="582"/>
      <c r="C15" s="583"/>
      <c r="D15" s="578"/>
      <c r="E15" s="579"/>
      <c r="F15" s="579"/>
      <c r="G15" s="579"/>
      <c r="H15" s="579"/>
      <c r="I15" s="579"/>
      <c r="J15" s="579"/>
      <c r="K15" s="579"/>
      <c r="L15" s="593"/>
      <c r="M15" s="593"/>
      <c r="N15" s="593"/>
      <c r="O15" s="593"/>
      <c r="P15" s="593"/>
      <c r="Q15" s="593"/>
      <c r="R15" s="593"/>
      <c r="S15" s="593"/>
      <c r="T15" s="593"/>
      <c r="U15" s="593"/>
      <c r="V15" s="593"/>
      <c r="W15" s="593"/>
      <c r="X15" s="593"/>
      <c r="Y15" s="593"/>
      <c r="Z15" s="593"/>
      <c r="AA15" s="593"/>
      <c r="AB15" s="593"/>
      <c r="AC15" s="593"/>
      <c r="AD15" s="593"/>
      <c r="AE15" s="593"/>
      <c r="AF15" s="593"/>
      <c r="AG15" s="593"/>
      <c r="AH15" s="593"/>
      <c r="AI15" s="593"/>
      <c r="AJ15" s="598"/>
      <c r="AK15" s="599"/>
      <c r="AL15" s="583"/>
      <c r="AM15" s="583"/>
      <c r="AN15" s="579"/>
      <c r="AO15" s="579"/>
      <c r="AP15" s="607"/>
      <c r="AQ15" s="608"/>
      <c r="AR15" s="609"/>
      <c r="AS15" s="609"/>
      <c r="AT15" s="610"/>
      <c r="AU15" s="611"/>
      <c r="AV15" s="610"/>
      <c r="AW15" s="357"/>
      <c r="AX15" s="197"/>
      <c r="AY15" s="578"/>
      <c r="AZ15" s="578"/>
    </row>
    <row r="16" spans="1:55" s="566" customFormat="1" ht="21" customHeight="1">
      <c r="A16" s="581"/>
      <c r="B16" s="582"/>
      <c r="C16" s="583"/>
      <c r="D16" s="578"/>
      <c r="E16" s="579"/>
      <c r="F16" s="579"/>
      <c r="G16" s="579"/>
      <c r="H16" s="579"/>
      <c r="I16" s="579"/>
      <c r="J16" s="579"/>
      <c r="K16" s="579"/>
      <c r="L16" s="593"/>
      <c r="M16" s="593"/>
      <c r="N16" s="593"/>
      <c r="O16" s="593"/>
      <c r="P16" s="593"/>
      <c r="Q16" s="593"/>
      <c r="R16" s="593"/>
      <c r="S16" s="593"/>
      <c r="T16" s="593"/>
      <c r="U16" s="593"/>
      <c r="V16" s="593"/>
      <c r="W16" s="593"/>
      <c r="X16" s="593"/>
      <c r="Y16" s="593"/>
      <c r="Z16" s="593"/>
      <c r="AA16" s="593"/>
      <c r="AB16" s="593"/>
      <c r="AC16" s="593"/>
      <c r="AD16" s="593"/>
      <c r="AE16" s="593"/>
      <c r="AF16" s="593"/>
      <c r="AG16" s="593"/>
      <c r="AH16" s="593"/>
      <c r="AI16" s="593"/>
      <c r="AJ16" s="598"/>
      <c r="AK16" s="599"/>
      <c r="AL16" s="583"/>
      <c r="AM16" s="583"/>
      <c r="AN16" s="579"/>
      <c r="AO16" s="579"/>
      <c r="AP16" s="607"/>
      <c r="AQ16" s="608"/>
      <c r="AR16" s="609"/>
      <c r="AS16" s="609"/>
      <c r="AT16" s="610"/>
      <c r="AU16" s="611"/>
      <c r="AV16" s="610"/>
      <c r="AW16" s="357"/>
      <c r="AX16" s="197"/>
      <c r="AY16" s="578"/>
      <c r="AZ16" s="578"/>
    </row>
    <row r="17" spans="1:52" s="566" customFormat="1" ht="21" customHeight="1">
      <c r="A17" s="580"/>
      <c r="B17" s="582"/>
      <c r="C17" s="583"/>
      <c r="D17" s="578"/>
      <c r="E17" s="579"/>
      <c r="F17" s="579"/>
      <c r="G17" s="579"/>
      <c r="H17" s="579"/>
      <c r="I17" s="579"/>
      <c r="J17" s="579"/>
      <c r="K17" s="579"/>
      <c r="L17" s="593"/>
      <c r="M17" s="593"/>
      <c r="N17" s="593"/>
      <c r="O17" s="593"/>
      <c r="P17" s="593"/>
      <c r="Q17" s="593"/>
      <c r="R17" s="593"/>
      <c r="S17" s="593"/>
      <c r="T17" s="593"/>
      <c r="U17" s="593"/>
      <c r="V17" s="593"/>
      <c r="W17" s="593"/>
      <c r="X17" s="593"/>
      <c r="Y17" s="593"/>
      <c r="Z17" s="593"/>
      <c r="AA17" s="593"/>
      <c r="AB17" s="593"/>
      <c r="AC17" s="593"/>
      <c r="AD17" s="593"/>
      <c r="AE17" s="593"/>
      <c r="AF17" s="593"/>
      <c r="AG17" s="593"/>
      <c r="AH17" s="593"/>
      <c r="AI17" s="593"/>
      <c r="AJ17" s="598"/>
      <c r="AK17" s="599"/>
      <c r="AL17" s="600"/>
      <c r="AM17" s="600"/>
      <c r="AN17" s="579"/>
      <c r="AO17" s="579"/>
      <c r="AP17" s="607"/>
      <c r="AQ17" s="608"/>
      <c r="AR17" s="609"/>
      <c r="AS17" s="609"/>
      <c r="AT17" s="610"/>
      <c r="AU17" s="611"/>
      <c r="AV17" s="610"/>
      <c r="AW17" s="357"/>
      <c r="AX17" s="197"/>
      <c r="AY17" s="578"/>
      <c r="AZ17" s="578"/>
    </row>
    <row r="18" spans="1:52" s="566" customFormat="1" ht="21" customHeight="1">
      <c r="A18" s="580"/>
      <c r="B18" s="582"/>
      <c r="C18" s="583"/>
      <c r="D18" s="578"/>
      <c r="E18" s="579"/>
      <c r="F18" s="579"/>
      <c r="G18" s="579"/>
      <c r="H18" s="579"/>
      <c r="I18" s="579"/>
      <c r="J18" s="579"/>
      <c r="K18" s="579"/>
      <c r="L18" s="593"/>
      <c r="M18" s="593"/>
      <c r="N18" s="593"/>
      <c r="O18" s="593"/>
      <c r="P18" s="593"/>
      <c r="Q18" s="593"/>
      <c r="R18" s="593"/>
      <c r="S18" s="593"/>
      <c r="T18" s="593"/>
      <c r="U18" s="593"/>
      <c r="V18" s="593"/>
      <c r="W18" s="593"/>
      <c r="X18" s="593"/>
      <c r="Y18" s="593"/>
      <c r="Z18" s="593"/>
      <c r="AA18" s="593"/>
      <c r="AB18" s="593"/>
      <c r="AC18" s="593"/>
      <c r="AD18" s="593"/>
      <c r="AE18" s="593"/>
      <c r="AF18" s="593"/>
      <c r="AG18" s="593"/>
      <c r="AH18" s="593"/>
      <c r="AI18" s="593"/>
      <c r="AJ18" s="598"/>
      <c r="AK18" s="599"/>
      <c r="AL18" s="583"/>
      <c r="AM18" s="583"/>
      <c r="AN18" s="579"/>
      <c r="AO18" s="579"/>
      <c r="AP18" s="607"/>
      <c r="AQ18" s="608"/>
      <c r="AR18" s="609"/>
      <c r="AS18" s="609"/>
      <c r="AT18" s="610"/>
      <c r="AU18" s="611"/>
      <c r="AV18" s="610"/>
      <c r="AW18" s="357"/>
      <c r="AX18" s="197"/>
      <c r="AY18" s="578"/>
      <c r="AZ18" s="578"/>
    </row>
    <row r="19" spans="1:52" s="567" customFormat="1" ht="21" customHeight="1">
      <c r="A19" s="584"/>
      <c r="B19" s="585" t="s">
        <v>755</v>
      </c>
      <c r="C19" s="586"/>
      <c r="D19" s="585"/>
      <c r="E19" s="587"/>
      <c r="F19" s="587"/>
      <c r="G19" s="587"/>
      <c r="H19" s="587"/>
      <c r="I19" s="587"/>
      <c r="J19" s="587"/>
      <c r="K19" s="587"/>
      <c r="L19" s="594"/>
      <c r="M19" s="594"/>
      <c r="N19" s="594"/>
      <c r="O19" s="594"/>
      <c r="P19" s="594"/>
      <c r="Q19" s="594"/>
      <c r="R19" s="594"/>
      <c r="S19" s="594"/>
      <c r="T19" s="594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601"/>
      <c r="AK19" s="602"/>
      <c r="AL19" s="586"/>
      <c r="AM19" s="586"/>
      <c r="AN19" s="587"/>
      <c r="AO19" s="587"/>
      <c r="AP19" s="612"/>
      <c r="AQ19" s="613"/>
      <c r="AR19" s="162">
        <f>SUM(AR8:AR18)</f>
        <v>0</v>
      </c>
      <c r="AS19" s="162">
        <f>SUM(AS8:AS18)</f>
        <v>0</v>
      </c>
      <c r="AT19" s="162">
        <f>SUM(AT8:AT18)</f>
        <v>0</v>
      </c>
      <c r="AU19" s="162"/>
      <c r="AV19" s="162">
        <f>SUM(AV8:AV18)</f>
        <v>0</v>
      </c>
      <c r="AW19" s="344">
        <f>IF(AS19=0,0,ROUND((AV19-AS19)/AS19*100,2))</f>
        <v>0</v>
      </c>
      <c r="AX19" s="162"/>
      <c r="AY19" s="585"/>
      <c r="AZ19" s="585"/>
    </row>
    <row r="20" spans="1:52" s="567" customFormat="1" ht="21" customHeight="1">
      <c r="A20" s="588"/>
      <c r="B20" s="585" t="s">
        <v>245</v>
      </c>
      <c r="C20" s="586"/>
      <c r="D20" s="162"/>
      <c r="E20" s="587"/>
      <c r="F20" s="587"/>
      <c r="G20" s="587"/>
      <c r="H20" s="587"/>
      <c r="I20" s="587"/>
      <c r="J20" s="587"/>
      <c r="K20" s="587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85"/>
      <c r="AK20" s="602"/>
      <c r="AL20" s="585"/>
      <c r="AM20" s="585"/>
      <c r="AN20" s="587"/>
      <c r="AO20" s="587"/>
      <c r="AP20" s="612"/>
      <c r="AQ20" s="587"/>
      <c r="AR20" s="162"/>
      <c r="AS20" s="162"/>
      <c r="AT20" s="162"/>
      <c r="AU20" s="162"/>
      <c r="AV20" s="162"/>
      <c r="AW20" s="344">
        <f>IF(AS20=0,0,ROUND((AV20-AS20)/AS20*100,2))</f>
        <v>0</v>
      </c>
      <c r="AX20" s="585"/>
      <c r="AY20" s="585"/>
      <c r="AZ20" s="585"/>
    </row>
    <row r="21" spans="1:52" s="567" customFormat="1" ht="21" customHeight="1">
      <c r="A21" s="588"/>
      <c r="B21" s="585" t="s">
        <v>756</v>
      </c>
      <c r="C21" s="589"/>
      <c r="D21" s="590"/>
      <c r="E21" s="587"/>
      <c r="F21" s="587"/>
      <c r="G21" s="587"/>
      <c r="H21" s="587"/>
      <c r="I21" s="587"/>
      <c r="J21" s="587"/>
      <c r="K21" s="587"/>
      <c r="L21" s="594"/>
      <c r="M21" s="594"/>
      <c r="N21" s="594"/>
      <c r="O21" s="594"/>
      <c r="P21" s="594"/>
      <c r="Q21" s="594"/>
      <c r="R21" s="594"/>
      <c r="S21" s="594"/>
      <c r="T21" s="594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85"/>
      <c r="AK21" s="602"/>
      <c r="AL21" s="585"/>
      <c r="AM21" s="585"/>
      <c r="AN21" s="587"/>
      <c r="AO21" s="587"/>
      <c r="AP21" s="612"/>
      <c r="AQ21" s="587"/>
      <c r="AR21" s="162">
        <f>AR19-AR20</f>
        <v>0</v>
      </c>
      <c r="AS21" s="162">
        <f>AS19-AS20</f>
        <v>0</v>
      </c>
      <c r="AT21" s="162">
        <f>AT19-AT20</f>
        <v>0</v>
      </c>
      <c r="AU21" s="162"/>
      <c r="AV21" s="162">
        <f>AV19-AV20</f>
        <v>0</v>
      </c>
      <c r="AW21" s="344">
        <f>IF(AS21=0,0,ROUND((AV21-AS21)/AS21*100,2))</f>
        <v>0</v>
      </c>
      <c r="AX21" s="585"/>
      <c r="AY21" s="585"/>
      <c r="AZ21" s="585"/>
    </row>
    <row r="22" spans="1:52" s="565" customFormat="1" ht="21" customHeight="1">
      <c r="A22" s="29" t="str">
        <f>填表必读!A9&amp;填表必读!B9</f>
        <v>产权持有人填表人：刘竹</v>
      </c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29" t="str">
        <f>填表必读!A15&amp;填表必读!B15</f>
        <v>评估人员：蒋四明</v>
      </c>
      <c r="AA22" s="591"/>
      <c r="AB22" s="591"/>
      <c r="AC22" s="591"/>
      <c r="AD22" s="591"/>
      <c r="AE22" s="591"/>
      <c r="AF22" s="591"/>
      <c r="AG22" s="591"/>
      <c r="AH22" s="591"/>
      <c r="AI22" s="591"/>
      <c r="AK22" s="603"/>
      <c r="AL22" s="604"/>
      <c r="AM22" s="604"/>
      <c r="AN22" s="591"/>
      <c r="AO22" s="591"/>
      <c r="AP22" s="591"/>
      <c r="AQ22" s="1070" t="str">
        <f>现金!G21</f>
        <v>北京卓信大华资产评估有限公司</v>
      </c>
      <c r="AR22" s="1070"/>
      <c r="AS22" s="1070"/>
      <c r="AT22" s="1070"/>
      <c r="AU22" s="1070"/>
      <c r="AV22" s="1070"/>
      <c r="AW22" s="1070"/>
      <c r="AX22" s="1070"/>
      <c r="AY22" s="1070"/>
    </row>
    <row r="23" spans="1:52" s="565" customFormat="1" ht="21" customHeight="1">
      <c r="A23" s="29" t="str">
        <f>填表必读!A11&amp;填表必读!B11</f>
        <v>填表日期：2023年5月5日</v>
      </c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91"/>
      <c r="AK23" s="603"/>
      <c r="AL23" s="604"/>
      <c r="AM23" s="604"/>
      <c r="AN23" s="591"/>
      <c r="AO23" s="591"/>
      <c r="AP23" s="591"/>
      <c r="AQ23" s="591"/>
      <c r="AR23" s="614"/>
      <c r="AS23" s="566"/>
    </row>
    <row r="24" spans="1:52" s="565" customFormat="1" ht="21" customHeight="1"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1"/>
      <c r="AK24" s="603"/>
      <c r="AL24" s="604"/>
      <c r="AM24" s="604"/>
      <c r="AN24" s="591"/>
      <c r="AO24" s="591"/>
      <c r="AP24" s="591"/>
      <c r="AQ24" s="591"/>
      <c r="AR24" s="614"/>
      <c r="AS24" s="566"/>
    </row>
    <row r="25" spans="1:52" ht="21" customHeight="1"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1"/>
      <c r="AD25" s="591"/>
      <c r="AE25" s="591"/>
      <c r="AF25" s="591"/>
      <c r="AG25" s="591"/>
      <c r="AH25" s="591"/>
      <c r="AI25" s="591"/>
      <c r="AK25" s="603"/>
      <c r="AN25" s="591"/>
      <c r="AO25" s="591"/>
      <c r="AP25" s="591"/>
      <c r="AQ25" s="591"/>
      <c r="AR25" s="615"/>
      <c r="AS25" s="616"/>
    </row>
    <row r="26" spans="1:52" ht="21" customHeight="1"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591"/>
      <c r="AI26" s="591"/>
      <c r="AK26" s="603"/>
      <c r="AN26" s="591"/>
      <c r="AO26" s="591"/>
      <c r="AP26" s="591"/>
      <c r="AQ26" s="591"/>
      <c r="AR26" s="615"/>
      <c r="AS26" s="616"/>
    </row>
    <row r="27" spans="1:52" ht="21" customHeight="1"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  <c r="AC27" s="591"/>
      <c r="AD27" s="591"/>
      <c r="AE27" s="591"/>
      <c r="AF27" s="591"/>
      <c r="AG27" s="591"/>
      <c r="AH27" s="591"/>
      <c r="AI27" s="591"/>
      <c r="AK27" s="603"/>
      <c r="AN27" s="591"/>
      <c r="AO27" s="591"/>
      <c r="AP27" s="591"/>
      <c r="AQ27" s="591"/>
      <c r="AR27" s="615"/>
      <c r="AS27" s="616"/>
    </row>
    <row r="28" spans="1:52" ht="21" customHeight="1"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K28" s="603"/>
      <c r="AN28" s="591"/>
      <c r="AO28" s="591"/>
      <c r="AP28" s="591"/>
      <c r="AQ28" s="591"/>
      <c r="AR28" s="615"/>
      <c r="AS28" s="616"/>
    </row>
  </sheetData>
  <autoFilter ref="A7:AY23" xr:uid="{00000000-0009-0000-0000-000037000000}"/>
  <mergeCells count="58">
    <mergeCell ref="AZ4:AZ7"/>
    <mergeCell ref="P4:Q5"/>
    <mergeCell ref="V4:W5"/>
    <mergeCell ref="AR4:AS5"/>
    <mergeCell ref="AT4:AV5"/>
    <mergeCell ref="X4:AA5"/>
    <mergeCell ref="AU6:AU7"/>
    <mergeCell ref="AV6:AV7"/>
    <mergeCell ref="AW4:AW7"/>
    <mergeCell ref="AX4:AX7"/>
    <mergeCell ref="AY4:AY7"/>
    <mergeCell ref="AP4:AP7"/>
    <mergeCell ref="AQ4:AQ7"/>
    <mergeCell ref="AR6:AR7"/>
    <mergeCell ref="AS6:AS7"/>
    <mergeCell ref="AT6:AT7"/>
    <mergeCell ref="AK4:AK7"/>
    <mergeCell ref="AL4:AL7"/>
    <mergeCell ref="AM4:AM7"/>
    <mergeCell ref="AN4:AN7"/>
    <mergeCell ref="AO4:AO7"/>
    <mergeCell ref="AF4:AF7"/>
    <mergeCell ref="AG4:AG7"/>
    <mergeCell ref="AH4:AH7"/>
    <mergeCell ref="AI4:AI7"/>
    <mergeCell ref="AJ4:AJ7"/>
    <mergeCell ref="BA6:BC6"/>
    <mergeCell ref="AQ22:AY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5:L7"/>
    <mergeCell ref="M5:M7"/>
    <mergeCell ref="N5:N7"/>
    <mergeCell ref="A1:AX1"/>
    <mergeCell ref="L4:M4"/>
    <mergeCell ref="N4:O4"/>
    <mergeCell ref="R4:U4"/>
    <mergeCell ref="S5:T5"/>
    <mergeCell ref="O5:O7"/>
    <mergeCell ref="R5:R7"/>
    <mergeCell ref="U5:U6"/>
    <mergeCell ref="X6:X7"/>
    <mergeCell ref="Y6:Y7"/>
    <mergeCell ref="Z6:Z7"/>
    <mergeCell ref="AA6:AA7"/>
    <mergeCell ref="AB4:AB7"/>
    <mergeCell ref="AC4:AC7"/>
    <mergeCell ref="AD4:AD7"/>
    <mergeCell ref="AE4:AE7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colBreaks count="1" manualBreakCount="1">
    <brk id="21" max="22" man="1"/>
  </colBreaks>
  <legacy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1" tint="0.499984740745262"/>
  </sheetPr>
  <dimension ref="A1:AA43"/>
  <sheetViews>
    <sheetView view="pageBreakPreview" zoomScale="90" zoomScaleNormal="100" zoomScaleSheetLayoutView="90" workbookViewId="0">
      <pane ySplit="5" topLeftCell="A6" activePane="bottomLeft" state="frozen"/>
      <selection pane="bottomLeft" activeCell="AE18" sqref="AE18"/>
    </sheetView>
  </sheetViews>
  <sheetFormatPr defaultColWidth="9" defaultRowHeight="21" customHeight="1"/>
  <cols>
    <col min="1" max="1" width="3.75" style="2" customWidth="1"/>
    <col min="2" max="2" width="13" style="542" customWidth="1"/>
    <col min="3" max="3" width="8.125" style="542" customWidth="1"/>
    <col min="4" max="4" width="6" style="543" customWidth="1"/>
    <col min="5" max="5" width="5.875" style="2" customWidth="1"/>
    <col min="6" max="6" width="4.5" style="2" hidden="1" customWidth="1"/>
    <col min="7" max="7" width="5.875" style="2" customWidth="1"/>
    <col min="8" max="8" width="5.625" style="2" customWidth="1"/>
    <col min="9" max="9" width="5.75" style="2" customWidth="1"/>
    <col min="10" max="10" width="6.25" style="2" hidden="1" customWidth="1"/>
    <col min="11" max="11" width="6.75" style="276" customWidth="1"/>
    <col min="12" max="12" width="4" style="2" customWidth="1"/>
    <col min="13" max="13" width="5.5" style="2" hidden="1" customWidth="1"/>
    <col min="14" max="14" width="10.25" style="2" customWidth="1"/>
    <col min="15" max="15" width="9.875" style="2" customWidth="1"/>
    <col min="16" max="16" width="8.75" style="945" customWidth="1"/>
    <col min="17" max="17" width="4.5" style="945" customWidth="1"/>
    <col min="18" max="18" width="10" style="2" customWidth="1"/>
    <col min="19" max="19" width="6" style="2" customWidth="1"/>
    <col min="20" max="20" width="8.25" style="2" hidden="1" customWidth="1"/>
    <col min="21" max="21" width="10" style="542" customWidth="1"/>
    <col min="22" max="16384" width="9" style="2"/>
  </cols>
  <sheetData>
    <row r="1" spans="1:27" ht="21" customHeight="1">
      <c r="J1" s="293"/>
      <c r="N1" s="123" t="s">
        <v>757</v>
      </c>
      <c r="U1" s="74" t="s">
        <v>758</v>
      </c>
    </row>
    <row r="2" spans="1:27" ht="15.6" customHeight="1">
      <c r="U2" s="13"/>
    </row>
    <row r="3" spans="1:27" s="3" customFormat="1" ht="21" customHeight="1">
      <c r="A3" s="3" t="str">
        <f>分类汇总表!A3</f>
        <v>产权持有人名称：毕节赛德水泥有限公司</v>
      </c>
      <c r="B3" s="544"/>
      <c r="C3" s="544"/>
      <c r="D3" s="545"/>
      <c r="E3" s="122"/>
      <c r="F3" s="122"/>
      <c r="H3" s="122"/>
      <c r="I3" s="122"/>
      <c r="J3" s="122"/>
      <c r="K3" s="550"/>
      <c r="L3" s="31"/>
      <c r="M3" s="317" t="str">
        <f>分类汇总表!D3</f>
        <v xml:space="preserve">          评估基准日：2022年12月31日</v>
      </c>
      <c r="N3" s="145"/>
      <c r="P3" s="946"/>
      <c r="Q3" s="946"/>
      <c r="R3" s="122"/>
      <c r="S3" s="122"/>
      <c r="U3" s="15" t="s">
        <v>184</v>
      </c>
    </row>
    <row r="4" spans="1:27" s="540" customFormat="1" ht="13.5">
      <c r="A4" s="1092" t="s">
        <v>759</v>
      </c>
      <c r="B4" s="1092" t="s">
        <v>760</v>
      </c>
      <c r="C4" s="1092" t="s">
        <v>761</v>
      </c>
      <c r="D4" s="1092" t="s">
        <v>762</v>
      </c>
      <c r="E4" s="1092" t="s">
        <v>763</v>
      </c>
      <c r="F4" s="1091" t="s">
        <v>764</v>
      </c>
      <c r="G4" s="1101" t="s">
        <v>765</v>
      </c>
      <c r="H4" s="1101"/>
      <c r="I4" s="1101"/>
      <c r="J4" s="1101"/>
      <c r="K4" s="1092" t="s">
        <v>766</v>
      </c>
      <c r="L4" s="1094" t="s">
        <v>767</v>
      </c>
      <c r="M4" s="551" t="s">
        <v>768</v>
      </c>
      <c r="N4" s="552" t="s">
        <v>189</v>
      </c>
      <c r="O4" s="553"/>
      <c r="P4" s="1096" t="s">
        <v>625</v>
      </c>
      <c r="Q4" s="1098" t="s">
        <v>769</v>
      </c>
      <c r="R4" s="1104" t="s">
        <v>204</v>
      </c>
      <c r="S4" s="1106" t="s">
        <v>205</v>
      </c>
      <c r="T4" s="1108" t="s">
        <v>770</v>
      </c>
      <c r="U4" s="1099" t="s">
        <v>771</v>
      </c>
      <c r="V4" s="1091" t="s">
        <v>772</v>
      </c>
      <c r="W4" s="1102" t="s">
        <v>773</v>
      </c>
      <c r="X4" s="1103"/>
      <c r="Y4" s="1103"/>
      <c r="Z4" s="561"/>
      <c r="AA4" s="561"/>
    </row>
    <row r="5" spans="1:27" s="541" customFormat="1" ht="13.5">
      <c r="A5" s="1093"/>
      <c r="B5" s="1093"/>
      <c r="C5" s="1093"/>
      <c r="D5" s="1093"/>
      <c r="E5" s="1093"/>
      <c r="F5" s="1091"/>
      <c r="G5" s="398" t="s">
        <v>774</v>
      </c>
      <c r="H5" s="398" t="s">
        <v>775</v>
      </c>
      <c r="I5" s="398" t="s">
        <v>776</v>
      </c>
      <c r="J5" s="398" t="s">
        <v>777</v>
      </c>
      <c r="K5" s="1093"/>
      <c r="L5" s="1095"/>
      <c r="M5" s="546" t="s">
        <v>778</v>
      </c>
      <c r="N5" s="554" t="s">
        <v>599</v>
      </c>
      <c r="O5" s="554" t="s">
        <v>600</v>
      </c>
      <c r="P5" s="1097"/>
      <c r="Q5" s="1098"/>
      <c r="R5" s="1105"/>
      <c r="S5" s="1107"/>
      <c r="T5" s="1109"/>
      <c r="U5" s="1100"/>
      <c r="V5" s="1091"/>
      <c r="W5" s="398" t="s">
        <v>779</v>
      </c>
      <c r="X5" s="398" t="s">
        <v>780</v>
      </c>
      <c r="Y5" s="558" t="s">
        <v>781</v>
      </c>
      <c r="Z5" s="562"/>
      <c r="AA5" s="562"/>
    </row>
    <row r="6" spans="1:27" s="31" customFormat="1" ht="25.5">
      <c r="A6" s="19">
        <v>1</v>
      </c>
      <c r="B6" s="184" t="s">
        <v>782</v>
      </c>
      <c r="C6" s="184" t="s">
        <v>665</v>
      </c>
      <c r="D6" s="510" t="s">
        <v>783</v>
      </c>
      <c r="E6" s="350">
        <v>39904</v>
      </c>
      <c r="F6" s="435"/>
      <c r="G6" s="547">
        <v>8</v>
      </c>
      <c r="H6" s="547">
        <v>8</v>
      </c>
      <c r="I6" s="547">
        <v>0.5</v>
      </c>
      <c r="J6" s="549"/>
      <c r="K6" s="358">
        <v>32</v>
      </c>
      <c r="L6" s="555" t="s">
        <v>677</v>
      </c>
      <c r="M6" s="358"/>
      <c r="N6" s="417"/>
      <c r="O6" s="417"/>
      <c r="P6" s="557"/>
      <c r="Q6" s="947"/>
      <c r="R6" s="358" t="s">
        <v>670</v>
      </c>
      <c r="S6" s="358">
        <f>IF(O6=0,0,ROUND((R6-O6)/O6*100,2))</f>
        <v>0</v>
      </c>
      <c r="T6" s="334"/>
      <c r="U6" s="433" t="s">
        <v>684</v>
      </c>
      <c r="V6" s="47"/>
      <c r="Z6" s="511"/>
      <c r="AA6" s="511"/>
    </row>
    <row r="7" spans="1:27" s="31" customFormat="1" ht="25.5">
      <c r="A7" s="19">
        <v>2</v>
      </c>
      <c r="B7" s="184" t="s">
        <v>784</v>
      </c>
      <c r="C7" s="184" t="s">
        <v>665</v>
      </c>
      <c r="D7" s="510" t="s">
        <v>785</v>
      </c>
      <c r="E7" s="350">
        <v>40148</v>
      </c>
      <c r="F7" s="435"/>
      <c r="G7" s="547">
        <v>2000</v>
      </c>
      <c r="H7" s="547"/>
      <c r="I7" s="547">
        <v>3</v>
      </c>
      <c r="J7" s="549"/>
      <c r="K7" s="547">
        <v>2000</v>
      </c>
      <c r="L7" s="556" t="s">
        <v>786</v>
      </c>
      <c r="M7" s="358"/>
      <c r="N7" s="417"/>
      <c r="O7" s="417"/>
      <c r="P7" s="557"/>
      <c r="Q7" s="947"/>
      <c r="R7" s="358" t="s">
        <v>670</v>
      </c>
      <c r="S7" s="358">
        <f t="shared" ref="S7:S25" si="0">IF(O7=0,0,ROUND((R7-O7)/O7*100,2))</f>
        <v>0</v>
      </c>
      <c r="T7" s="334"/>
      <c r="U7" s="433" t="s">
        <v>684</v>
      </c>
      <c r="V7" s="47"/>
      <c r="Z7" s="511"/>
      <c r="AA7" s="511"/>
    </row>
    <row r="8" spans="1:27" s="31" customFormat="1" ht="25.5">
      <c r="A8" s="19">
        <v>3</v>
      </c>
      <c r="B8" s="184" t="s">
        <v>787</v>
      </c>
      <c r="C8" s="184" t="s">
        <v>665</v>
      </c>
      <c r="D8" s="510" t="s">
        <v>783</v>
      </c>
      <c r="E8" s="350">
        <v>40057</v>
      </c>
      <c r="F8" s="435"/>
      <c r="G8" s="547">
        <v>70</v>
      </c>
      <c r="H8" s="547">
        <v>24</v>
      </c>
      <c r="I8" s="547">
        <v>3</v>
      </c>
      <c r="J8" s="549"/>
      <c r="K8" s="358">
        <v>5040</v>
      </c>
      <c r="L8" s="555" t="s">
        <v>677</v>
      </c>
      <c r="M8" s="358"/>
      <c r="N8" s="417"/>
      <c r="O8" s="417"/>
      <c r="P8" s="557"/>
      <c r="Q8" s="947"/>
      <c r="R8" s="358" t="s">
        <v>670</v>
      </c>
      <c r="S8" s="358">
        <f t="shared" si="0"/>
        <v>0</v>
      </c>
      <c r="T8" s="334"/>
      <c r="U8" s="433" t="s">
        <v>684</v>
      </c>
      <c r="V8" s="47"/>
      <c r="Z8" s="511"/>
      <c r="AA8" s="511"/>
    </row>
    <row r="9" spans="1:27" s="31" customFormat="1" ht="36">
      <c r="A9" s="19">
        <v>4</v>
      </c>
      <c r="B9" s="184" t="s">
        <v>788</v>
      </c>
      <c r="C9" s="184" t="s">
        <v>665</v>
      </c>
      <c r="D9" s="510" t="s">
        <v>676</v>
      </c>
      <c r="E9" s="350">
        <v>40238</v>
      </c>
      <c r="F9" s="435"/>
      <c r="G9" s="547" t="s">
        <v>789</v>
      </c>
      <c r="H9" s="547" t="s">
        <v>789</v>
      </c>
      <c r="I9" s="547" t="s">
        <v>789</v>
      </c>
      <c r="J9" s="549"/>
      <c r="K9" s="358"/>
      <c r="L9" s="358"/>
      <c r="M9" s="358"/>
      <c r="N9" s="417">
        <v>46085.279999999999</v>
      </c>
      <c r="O9" s="417">
        <v>46085.279999999999</v>
      </c>
      <c r="P9" s="557"/>
      <c r="Q9" s="947"/>
      <c r="R9" s="358" t="s">
        <v>670</v>
      </c>
      <c r="S9" s="358">
        <v>0</v>
      </c>
      <c r="T9" s="334"/>
      <c r="U9" s="434" t="s">
        <v>790</v>
      </c>
      <c r="V9" s="47"/>
      <c r="Z9" s="511"/>
      <c r="AA9" s="511"/>
    </row>
    <row r="10" spans="1:27" s="31" customFormat="1" ht="25.5">
      <c r="A10" s="548" t="s">
        <v>491</v>
      </c>
      <c r="B10" s="184" t="s">
        <v>791</v>
      </c>
      <c r="C10" s="184" t="s">
        <v>665</v>
      </c>
      <c r="D10" s="510" t="s">
        <v>676</v>
      </c>
      <c r="E10" s="350">
        <v>40238</v>
      </c>
      <c r="F10" s="435"/>
      <c r="G10" s="547">
        <v>79</v>
      </c>
      <c r="H10" s="547">
        <v>0.5</v>
      </c>
      <c r="I10" s="547">
        <v>1.5</v>
      </c>
      <c r="J10" s="549"/>
      <c r="K10" s="358">
        <v>39.5</v>
      </c>
      <c r="L10" s="555" t="s">
        <v>677</v>
      </c>
      <c r="M10" s="358"/>
      <c r="N10" s="417"/>
      <c r="O10" s="417"/>
      <c r="P10" s="557"/>
      <c r="Q10" s="947"/>
      <c r="R10" s="358" t="s">
        <v>670</v>
      </c>
      <c r="S10" s="358">
        <f t="shared" si="0"/>
        <v>0</v>
      </c>
      <c r="T10" s="334"/>
      <c r="U10" s="433" t="s">
        <v>684</v>
      </c>
      <c r="V10" s="47"/>
      <c r="Z10" s="511"/>
      <c r="AA10" s="511"/>
    </row>
    <row r="11" spans="1:27" s="31" customFormat="1" ht="25.5">
      <c r="A11" s="548" t="s">
        <v>492</v>
      </c>
      <c r="B11" s="184" t="s">
        <v>792</v>
      </c>
      <c r="C11" s="184" t="s">
        <v>665</v>
      </c>
      <c r="D11" s="510" t="s">
        <v>676</v>
      </c>
      <c r="E11" s="350">
        <v>40238</v>
      </c>
      <c r="F11" s="435"/>
      <c r="G11" s="547">
        <v>5</v>
      </c>
      <c r="H11" s="547">
        <v>5</v>
      </c>
      <c r="I11" s="547" t="s">
        <v>789</v>
      </c>
      <c r="J11" s="549"/>
      <c r="K11" s="358">
        <v>25</v>
      </c>
      <c r="L11" s="555" t="s">
        <v>677</v>
      </c>
      <c r="M11" s="358"/>
      <c r="N11" s="417"/>
      <c r="O11" s="417"/>
      <c r="P11" s="557"/>
      <c r="Q11" s="947"/>
      <c r="R11" s="358" t="s">
        <v>670</v>
      </c>
      <c r="S11" s="358">
        <f t="shared" si="0"/>
        <v>0</v>
      </c>
      <c r="T11" s="334"/>
      <c r="U11" s="433" t="s">
        <v>684</v>
      </c>
      <c r="V11" s="47"/>
      <c r="Z11" s="511"/>
      <c r="AA11" s="511"/>
    </row>
    <row r="12" spans="1:27" s="31" customFormat="1" ht="25.5">
      <c r="A12" s="548" t="s">
        <v>493</v>
      </c>
      <c r="B12" s="184" t="s">
        <v>793</v>
      </c>
      <c r="C12" s="184" t="s">
        <v>665</v>
      </c>
      <c r="D12" s="510" t="s">
        <v>676</v>
      </c>
      <c r="E12" s="350">
        <v>40238</v>
      </c>
      <c r="F12" s="435"/>
      <c r="G12" s="547">
        <v>7</v>
      </c>
      <c r="H12" s="547">
        <v>7</v>
      </c>
      <c r="I12" s="547" t="s">
        <v>789</v>
      </c>
      <c r="J12" s="549"/>
      <c r="K12" s="358">
        <v>49</v>
      </c>
      <c r="L12" s="555" t="s">
        <v>677</v>
      </c>
      <c r="M12" s="358"/>
      <c r="N12" s="417"/>
      <c r="O12" s="417"/>
      <c r="P12" s="557"/>
      <c r="Q12" s="947"/>
      <c r="R12" s="358" t="s">
        <v>670</v>
      </c>
      <c r="S12" s="358">
        <f t="shared" si="0"/>
        <v>0</v>
      </c>
      <c r="T12" s="334"/>
      <c r="U12" s="433" t="s">
        <v>684</v>
      </c>
      <c r="V12" s="47"/>
      <c r="Z12" s="511"/>
      <c r="AA12" s="511"/>
    </row>
    <row r="13" spans="1:27" s="31" customFormat="1" ht="25.5">
      <c r="A13" s="548" t="s">
        <v>494</v>
      </c>
      <c r="B13" s="184" t="s">
        <v>794</v>
      </c>
      <c r="C13" s="184" t="s">
        <v>665</v>
      </c>
      <c r="D13" s="510" t="s">
        <v>676</v>
      </c>
      <c r="E13" s="350">
        <v>40238</v>
      </c>
      <c r="F13" s="435"/>
      <c r="G13" s="547">
        <v>12</v>
      </c>
      <c r="H13" s="547">
        <v>8.5</v>
      </c>
      <c r="I13" s="547" t="s">
        <v>789</v>
      </c>
      <c r="J13" s="549"/>
      <c r="K13" s="358">
        <v>102</v>
      </c>
      <c r="L13" s="555" t="s">
        <v>677</v>
      </c>
      <c r="M13" s="358"/>
      <c r="N13" s="417"/>
      <c r="O13" s="417"/>
      <c r="P13" s="557"/>
      <c r="Q13" s="947"/>
      <c r="R13" s="358" t="s">
        <v>670</v>
      </c>
      <c r="S13" s="358">
        <f t="shared" si="0"/>
        <v>0</v>
      </c>
      <c r="T13" s="334"/>
      <c r="U13" s="433" t="s">
        <v>684</v>
      </c>
      <c r="V13" s="47"/>
      <c r="Z13" s="511"/>
      <c r="AA13" s="511"/>
    </row>
    <row r="14" spans="1:27" s="31" customFormat="1" ht="24">
      <c r="A14" s="548" t="s">
        <v>495</v>
      </c>
      <c r="B14" s="184" t="s">
        <v>795</v>
      </c>
      <c r="C14" s="184" t="s">
        <v>665</v>
      </c>
      <c r="D14" s="510" t="s">
        <v>796</v>
      </c>
      <c r="E14" s="350">
        <v>40238</v>
      </c>
      <c r="F14" s="435"/>
      <c r="G14" s="547">
        <v>6.2</v>
      </c>
      <c r="H14" s="547">
        <v>4</v>
      </c>
      <c r="I14" s="547" t="s">
        <v>789</v>
      </c>
      <c r="J14" s="549"/>
      <c r="K14" s="358">
        <v>24.8</v>
      </c>
      <c r="L14" s="555" t="s">
        <v>677</v>
      </c>
      <c r="M14" s="358"/>
      <c r="N14" s="417"/>
      <c r="O14" s="417"/>
      <c r="P14" s="557"/>
      <c r="Q14" s="947"/>
      <c r="R14" s="358">
        <v>20800</v>
      </c>
      <c r="S14" s="358">
        <f t="shared" si="0"/>
        <v>0</v>
      </c>
      <c r="T14" s="334"/>
      <c r="U14" s="433" t="s">
        <v>671</v>
      </c>
      <c r="V14" s="47"/>
      <c r="Z14" s="511"/>
      <c r="AA14" s="511"/>
    </row>
    <row r="15" spans="1:27" s="31" customFormat="1" ht="24">
      <c r="A15" s="548" t="s">
        <v>496</v>
      </c>
      <c r="B15" s="184" t="s">
        <v>795</v>
      </c>
      <c r="C15" s="184" t="s">
        <v>665</v>
      </c>
      <c r="D15" s="510" t="s">
        <v>796</v>
      </c>
      <c r="E15" s="350">
        <v>40238</v>
      </c>
      <c r="F15" s="435"/>
      <c r="G15" s="547">
        <v>16.3</v>
      </c>
      <c r="H15" s="547">
        <v>4</v>
      </c>
      <c r="I15" s="547" t="s">
        <v>789</v>
      </c>
      <c r="J15" s="549"/>
      <c r="K15" s="358">
        <v>65.2</v>
      </c>
      <c r="L15" s="555" t="s">
        <v>677</v>
      </c>
      <c r="M15" s="358"/>
      <c r="N15" s="417"/>
      <c r="O15" s="417"/>
      <c r="P15" s="557"/>
      <c r="Q15" s="947"/>
      <c r="R15" s="358">
        <v>16300</v>
      </c>
      <c r="S15" s="358">
        <f t="shared" si="0"/>
        <v>0</v>
      </c>
      <c r="T15" s="334"/>
      <c r="U15" s="433" t="s">
        <v>671</v>
      </c>
      <c r="V15" s="47"/>
      <c r="Z15" s="511"/>
      <c r="AA15" s="511"/>
    </row>
    <row r="16" spans="1:27" s="31" customFormat="1" ht="24">
      <c r="A16" s="548" t="s">
        <v>497</v>
      </c>
      <c r="B16" s="184" t="s">
        <v>797</v>
      </c>
      <c r="C16" s="184" t="s">
        <v>665</v>
      </c>
      <c r="D16" s="510" t="s">
        <v>676</v>
      </c>
      <c r="E16" s="350">
        <v>40238</v>
      </c>
      <c r="F16" s="435"/>
      <c r="G16" s="547">
        <v>11.7</v>
      </c>
      <c r="H16" s="547">
        <v>4.5</v>
      </c>
      <c r="I16" s="547" t="s">
        <v>789</v>
      </c>
      <c r="J16" s="549"/>
      <c r="K16" s="358">
        <v>52.65</v>
      </c>
      <c r="L16" s="555" t="s">
        <v>677</v>
      </c>
      <c r="M16" s="358"/>
      <c r="N16" s="417"/>
      <c r="O16" s="417"/>
      <c r="P16" s="557"/>
      <c r="Q16" s="947"/>
      <c r="R16" s="358">
        <v>-4900</v>
      </c>
      <c r="S16" s="358">
        <f t="shared" si="0"/>
        <v>0</v>
      </c>
      <c r="T16" s="334"/>
      <c r="U16" s="433" t="s">
        <v>671</v>
      </c>
      <c r="V16" s="47"/>
      <c r="Z16" s="511"/>
      <c r="AA16" s="511"/>
    </row>
    <row r="17" spans="1:27" s="31" customFormat="1" ht="25.5">
      <c r="A17" s="19">
        <v>5</v>
      </c>
      <c r="B17" s="184" t="s">
        <v>798</v>
      </c>
      <c r="C17" s="184" t="s">
        <v>665</v>
      </c>
      <c r="D17" s="510" t="s">
        <v>783</v>
      </c>
      <c r="E17" s="350">
        <v>40238</v>
      </c>
      <c r="F17" s="435"/>
      <c r="G17" s="547" t="s">
        <v>789</v>
      </c>
      <c r="H17" s="547" t="s">
        <v>789</v>
      </c>
      <c r="I17" s="547" t="s">
        <v>789</v>
      </c>
      <c r="J17" s="549"/>
      <c r="K17" s="358">
        <v>3342.3</v>
      </c>
      <c r="L17" s="555" t="s">
        <v>677</v>
      </c>
      <c r="M17" s="358"/>
      <c r="N17" s="417"/>
      <c r="O17" s="417"/>
      <c r="P17" s="557"/>
      <c r="Q17" s="947"/>
      <c r="R17" s="358" t="s">
        <v>670</v>
      </c>
      <c r="S17" s="358">
        <f t="shared" si="0"/>
        <v>0</v>
      </c>
      <c r="T17" s="334"/>
      <c r="U17" s="433" t="s">
        <v>684</v>
      </c>
      <c r="V17" s="47"/>
      <c r="Z17" s="511"/>
      <c r="AA17" s="511"/>
    </row>
    <row r="18" spans="1:27" s="31" customFormat="1" ht="25.5">
      <c r="A18" s="19">
        <v>6</v>
      </c>
      <c r="B18" s="184" t="s">
        <v>799</v>
      </c>
      <c r="C18" s="184" t="s">
        <v>665</v>
      </c>
      <c r="D18" s="510" t="s">
        <v>783</v>
      </c>
      <c r="E18" s="350">
        <v>40238</v>
      </c>
      <c r="F18" s="435"/>
      <c r="G18" s="547" t="s">
        <v>789</v>
      </c>
      <c r="H18" s="547" t="s">
        <v>789</v>
      </c>
      <c r="I18" s="547">
        <v>0.5</v>
      </c>
      <c r="J18" s="549"/>
      <c r="K18" s="358">
        <v>70.900000000000006</v>
      </c>
      <c r="L18" s="556" t="s">
        <v>786</v>
      </c>
      <c r="M18" s="358"/>
      <c r="N18" s="417"/>
      <c r="O18" s="417"/>
      <c r="P18" s="557"/>
      <c r="Q18" s="947"/>
      <c r="R18" s="358" t="s">
        <v>670</v>
      </c>
      <c r="S18" s="358">
        <f t="shared" si="0"/>
        <v>0</v>
      </c>
      <c r="T18" s="334"/>
      <c r="U18" s="433" t="s">
        <v>684</v>
      </c>
      <c r="V18" s="47"/>
      <c r="Z18" s="511"/>
      <c r="AA18" s="511"/>
    </row>
    <row r="19" spans="1:27" s="31" customFormat="1" ht="25.5">
      <c r="A19" s="19">
        <v>7</v>
      </c>
      <c r="B19" s="184" t="s">
        <v>800</v>
      </c>
      <c r="C19" s="184" t="s">
        <v>665</v>
      </c>
      <c r="D19" s="510" t="s">
        <v>783</v>
      </c>
      <c r="E19" s="350">
        <v>40238</v>
      </c>
      <c r="F19" s="435"/>
      <c r="G19" s="547">
        <v>24</v>
      </c>
      <c r="H19" s="547">
        <v>3.2</v>
      </c>
      <c r="I19" s="547">
        <v>0.5</v>
      </c>
      <c r="J19" s="549"/>
      <c r="K19" s="358">
        <v>38.4</v>
      </c>
      <c r="L19" s="555" t="s">
        <v>677</v>
      </c>
      <c r="M19" s="358"/>
      <c r="N19" s="417"/>
      <c r="O19" s="417"/>
      <c r="P19" s="557"/>
      <c r="Q19" s="947"/>
      <c r="R19" s="358" t="s">
        <v>670</v>
      </c>
      <c r="S19" s="358">
        <f t="shared" si="0"/>
        <v>0</v>
      </c>
      <c r="T19" s="334"/>
      <c r="U19" s="433" t="s">
        <v>684</v>
      </c>
      <c r="V19" s="47"/>
      <c r="Z19" s="511"/>
      <c r="AA19" s="511"/>
    </row>
    <row r="20" spans="1:27" s="31" customFormat="1" ht="25.5">
      <c r="A20" s="19">
        <v>8</v>
      </c>
      <c r="B20" s="184" t="s">
        <v>801</v>
      </c>
      <c r="C20" s="184" t="s">
        <v>665</v>
      </c>
      <c r="D20" s="510" t="s">
        <v>783</v>
      </c>
      <c r="E20" s="350">
        <v>39934</v>
      </c>
      <c r="F20" s="435"/>
      <c r="G20" s="547">
        <v>24</v>
      </c>
      <c r="H20" s="547">
        <v>13</v>
      </c>
      <c r="I20" s="547">
        <v>0.5</v>
      </c>
      <c r="J20" s="549"/>
      <c r="K20" s="358">
        <v>78.75</v>
      </c>
      <c r="L20" s="555" t="s">
        <v>677</v>
      </c>
      <c r="M20" s="358"/>
      <c r="N20" s="417"/>
      <c r="O20" s="417"/>
      <c r="P20" s="557"/>
      <c r="Q20" s="947"/>
      <c r="R20" s="358" t="s">
        <v>670</v>
      </c>
      <c r="S20" s="358">
        <f t="shared" si="0"/>
        <v>0</v>
      </c>
      <c r="T20" s="334"/>
      <c r="U20" s="433" t="s">
        <v>684</v>
      </c>
      <c r="V20" s="47"/>
      <c r="Z20" s="511"/>
      <c r="AA20" s="511"/>
    </row>
    <row r="21" spans="1:27" s="31" customFormat="1" ht="25.5">
      <c r="A21" s="19">
        <v>9</v>
      </c>
      <c r="B21" s="184" t="s">
        <v>802</v>
      </c>
      <c r="C21" s="184" t="s">
        <v>665</v>
      </c>
      <c r="D21" s="510" t="s">
        <v>783</v>
      </c>
      <c r="E21" s="350">
        <v>41275</v>
      </c>
      <c r="F21" s="435"/>
      <c r="G21" s="547">
        <v>14.7</v>
      </c>
      <c r="H21" s="547">
        <v>8.6</v>
      </c>
      <c r="I21" s="547" t="s">
        <v>789</v>
      </c>
      <c r="J21" s="549"/>
      <c r="K21" s="358">
        <v>126.42</v>
      </c>
      <c r="L21" s="555" t="s">
        <v>677</v>
      </c>
      <c r="M21" s="358"/>
      <c r="N21" s="417"/>
      <c r="O21" s="417"/>
      <c r="P21" s="557"/>
      <c r="Q21" s="947"/>
      <c r="R21" s="358" t="s">
        <v>670</v>
      </c>
      <c r="S21" s="358">
        <f t="shared" si="0"/>
        <v>0</v>
      </c>
      <c r="T21" s="334"/>
      <c r="U21" s="433" t="s">
        <v>684</v>
      </c>
      <c r="V21" s="47"/>
      <c r="Z21" s="511"/>
      <c r="AA21" s="511"/>
    </row>
    <row r="22" spans="1:27" s="31" customFormat="1" ht="24">
      <c r="A22" s="19">
        <v>10</v>
      </c>
      <c r="B22" s="184" t="s">
        <v>803</v>
      </c>
      <c r="C22" s="184" t="s">
        <v>665</v>
      </c>
      <c r="D22" s="510" t="s">
        <v>804</v>
      </c>
      <c r="E22" s="350">
        <v>41275</v>
      </c>
      <c r="F22" s="435"/>
      <c r="G22" s="547">
        <v>24</v>
      </c>
      <c r="H22" s="547">
        <v>24</v>
      </c>
      <c r="I22" s="547" t="s">
        <v>789</v>
      </c>
      <c r="J22" s="549"/>
      <c r="K22" s="358">
        <v>576</v>
      </c>
      <c r="L22" s="555" t="s">
        <v>677</v>
      </c>
      <c r="M22" s="358"/>
      <c r="N22" s="417">
        <v>1</v>
      </c>
      <c r="O22" s="417">
        <v>1</v>
      </c>
      <c r="P22" s="557"/>
      <c r="Q22" s="947"/>
      <c r="R22" s="358">
        <v>-5800</v>
      </c>
      <c r="S22" s="358">
        <f t="shared" si="0"/>
        <v>-580100</v>
      </c>
      <c r="T22" s="334"/>
      <c r="U22" s="433" t="s">
        <v>671</v>
      </c>
      <c r="V22" s="47"/>
      <c r="Z22" s="511"/>
      <c r="AA22" s="511"/>
    </row>
    <row r="23" spans="1:27" s="31" customFormat="1" ht="25.5">
      <c r="A23" s="19">
        <v>11</v>
      </c>
      <c r="B23" s="184" t="s">
        <v>805</v>
      </c>
      <c r="C23" s="184" t="s">
        <v>665</v>
      </c>
      <c r="D23" s="510" t="s">
        <v>783</v>
      </c>
      <c r="E23" s="350">
        <v>41275</v>
      </c>
      <c r="F23" s="435"/>
      <c r="G23" s="547">
        <v>31</v>
      </c>
      <c r="H23" s="547">
        <v>22</v>
      </c>
      <c r="I23" s="547">
        <v>4.75</v>
      </c>
      <c r="J23" s="549"/>
      <c r="K23" s="358">
        <f>G23*H23</f>
        <v>682</v>
      </c>
      <c r="L23" s="555" t="s">
        <v>677</v>
      </c>
      <c r="M23" s="358"/>
      <c r="N23" s="417"/>
      <c r="O23" s="417"/>
      <c r="P23" s="557"/>
      <c r="Q23" s="947"/>
      <c r="R23" s="358" t="s">
        <v>670</v>
      </c>
      <c r="S23" s="358">
        <f t="shared" si="0"/>
        <v>0</v>
      </c>
      <c r="T23" s="334"/>
      <c r="U23" s="433" t="s">
        <v>684</v>
      </c>
      <c r="V23" s="47"/>
      <c r="Z23" s="511"/>
      <c r="AA23" s="511"/>
    </row>
    <row r="24" spans="1:27" s="31" customFormat="1" ht="24">
      <c r="A24" s="19">
        <v>12</v>
      </c>
      <c r="B24" s="184" t="s">
        <v>806</v>
      </c>
      <c r="C24" s="184" t="s">
        <v>665</v>
      </c>
      <c r="D24" s="510" t="s">
        <v>804</v>
      </c>
      <c r="E24" s="350">
        <v>41275</v>
      </c>
      <c r="F24" s="435"/>
      <c r="G24" s="547">
        <v>18.5</v>
      </c>
      <c r="H24" s="547">
        <v>10</v>
      </c>
      <c r="I24" s="547" t="s">
        <v>789</v>
      </c>
      <c r="J24" s="549"/>
      <c r="K24" s="358">
        <v>185</v>
      </c>
      <c r="L24" s="555" t="s">
        <v>677</v>
      </c>
      <c r="M24" s="358"/>
      <c r="N24" s="417">
        <v>203.02</v>
      </c>
      <c r="O24" s="417">
        <v>203.02</v>
      </c>
      <c r="P24" s="557"/>
      <c r="Q24" s="947"/>
      <c r="R24" s="557">
        <v>-2200</v>
      </c>
      <c r="S24" s="358">
        <f t="shared" si="0"/>
        <v>-1183.6400000000001</v>
      </c>
      <c r="T24" s="334"/>
      <c r="U24" s="559" t="s">
        <v>671</v>
      </c>
      <c r="V24" s="47"/>
      <c r="Z24" s="511"/>
      <c r="AA24" s="511"/>
    </row>
    <row r="25" spans="1:27" s="31" customFormat="1" ht="25.5">
      <c r="A25" s="19">
        <v>13</v>
      </c>
      <c r="B25" s="184" t="s">
        <v>807</v>
      </c>
      <c r="C25" s="184" t="s">
        <v>665</v>
      </c>
      <c r="D25" s="510" t="s">
        <v>796</v>
      </c>
      <c r="E25" s="350">
        <v>41908</v>
      </c>
      <c r="F25" s="435"/>
      <c r="G25" s="549" t="s">
        <v>789</v>
      </c>
      <c r="H25" s="549" t="s">
        <v>808</v>
      </c>
      <c r="I25" s="547">
        <v>159</v>
      </c>
      <c r="J25" s="549"/>
      <c r="K25" s="358">
        <v>23.95</v>
      </c>
      <c r="L25" s="555" t="s">
        <v>786</v>
      </c>
      <c r="M25" s="358"/>
      <c r="N25" s="417"/>
      <c r="O25" s="417"/>
      <c r="P25" s="557"/>
      <c r="Q25" s="947"/>
      <c r="R25" s="358" t="s">
        <v>670</v>
      </c>
      <c r="S25" s="358">
        <f t="shared" si="0"/>
        <v>0</v>
      </c>
      <c r="T25" s="334"/>
      <c r="U25" s="433" t="s">
        <v>684</v>
      </c>
      <c r="V25" s="47"/>
      <c r="Z25" s="511"/>
      <c r="AA25" s="511"/>
    </row>
    <row r="26" spans="1:27" s="31" customFormat="1" ht="24" customHeight="1">
      <c r="A26" s="19"/>
      <c r="B26" s="184"/>
      <c r="C26" s="184"/>
      <c r="D26" s="510"/>
      <c r="E26" s="350"/>
      <c r="F26" s="435"/>
      <c r="G26" s="549"/>
      <c r="H26" s="549"/>
      <c r="I26" s="547"/>
      <c r="J26" s="549"/>
      <c r="K26" s="358"/>
      <c r="L26" s="555"/>
      <c r="M26" s="358"/>
      <c r="N26" s="417"/>
      <c r="O26" s="417"/>
      <c r="P26" s="557"/>
      <c r="Q26" s="947"/>
      <c r="R26" s="358"/>
      <c r="S26" s="358"/>
      <c r="T26" s="334"/>
      <c r="U26" s="433"/>
      <c r="V26" s="47"/>
    </row>
    <row r="27" spans="1:27" s="31" customFormat="1" ht="24" customHeight="1">
      <c r="A27" s="19"/>
      <c r="B27" s="184"/>
      <c r="C27" s="184"/>
      <c r="D27" s="510"/>
      <c r="E27" s="350"/>
      <c r="F27" s="435"/>
      <c r="G27" s="549"/>
      <c r="H27" s="549"/>
      <c r="I27" s="547"/>
      <c r="J27" s="549"/>
      <c r="K27" s="358"/>
      <c r="L27" s="555"/>
      <c r="M27" s="358"/>
      <c r="N27" s="417"/>
      <c r="O27" s="417"/>
      <c r="P27" s="557"/>
      <c r="Q27" s="947"/>
      <c r="R27" s="358"/>
      <c r="S27" s="358"/>
      <c r="T27" s="334"/>
      <c r="U27" s="433"/>
      <c r="V27" s="47"/>
    </row>
    <row r="28" spans="1:27" s="31" customFormat="1" ht="24" customHeight="1">
      <c r="A28" s="19"/>
      <c r="B28" s="184"/>
      <c r="C28" s="184"/>
      <c r="D28" s="510"/>
      <c r="E28" s="350"/>
      <c r="F28" s="435"/>
      <c r="G28" s="549"/>
      <c r="H28" s="549"/>
      <c r="I28" s="547"/>
      <c r="J28" s="549"/>
      <c r="K28" s="358"/>
      <c r="L28" s="555"/>
      <c r="M28" s="358"/>
      <c r="N28" s="417"/>
      <c r="O28" s="417"/>
      <c r="P28" s="557"/>
      <c r="Q28" s="947"/>
      <c r="R28" s="358"/>
      <c r="S28" s="358"/>
      <c r="T28" s="334"/>
      <c r="U28" s="433"/>
      <c r="V28" s="47"/>
    </row>
    <row r="29" spans="1:27" s="31" customFormat="1" ht="24" customHeight="1">
      <c r="A29" s="19"/>
      <c r="B29" s="184"/>
      <c r="C29" s="184"/>
      <c r="D29" s="510"/>
      <c r="E29" s="350"/>
      <c r="F29" s="435"/>
      <c r="G29" s="549"/>
      <c r="H29" s="549"/>
      <c r="I29" s="547"/>
      <c r="J29" s="549"/>
      <c r="K29" s="358"/>
      <c r="L29" s="555"/>
      <c r="M29" s="358"/>
      <c r="N29" s="417"/>
      <c r="O29" s="417"/>
      <c r="P29" s="557"/>
      <c r="Q29" s="947"/>
      <c r="R29" s="358"/>
      <c r="S29" s="358"/>
      <c r="T29" s="334"/>
      <c r="U29" s="433"/>
      <c r="V29" s="47"/>
    </row>
    <row r="30" spans="1:27" s="31" customFormat="1" ht="24" customHeight="1">
      <c r="A30" s="19"/>
      <c r="B30" s="184"/>
      <c r="C30" s="184"/>
      <c r="D30" s="510"/>
      <c r="E30" s="350"/>
      <c r="F30" s="435"/>
      <c r="G30" s="549"/>
      <c r="H30" s="549"/>
      <c r="I30" s="547"/>
      <c r="J30" s="549"/>
      <c r="K30" s="358"/>
      <c r="L30" s="555"/>
      <c r="M30" s="358"/>
      <c r="N30" s="417"/>
      <c r="O30" s="417"/>
      <c r="P30" s="557"/>
      <c r="Q30" s="947"/>
      <c r="R30" s="358"/>
      <c r="S30" s="358"/>
      <c r="T30" s="334"/>
      <c r="U30" s="433"/>
      <c r="V30" s="47"/>
    </row>
    <row r="31" spans="1:27" s="31" customFormat="1" ht="24" customHeight="1">
      <c r="A31" s="19"/>
      <c r="B31" s="184"/>
      <c r="C31" s="184"/>
      <c r="D31" s="510"/>
      <c r="E31" s="350"/>
      <c r="F31" s="435"/>
      <c r="G31" s="549"/>
      <c r="H31" s="549"/>
      <c r="I31" s="547"/>
      <c r="J31" s="549"/>
      <c r="K31" s="358"/>
      <c r="L31" s="555"/>
      <c r="M31" s="358"/>
      <c r="N31" s="417"/>
      <c r="O31" s="417"/>
      <c r="P31" s="557"/>
      <c r="Q31" s="947"/>
      <c r="R31" s="358"/>
      <c r="S31" s="358"/>
      <c r="T31" s="334"/>
      <c r="U31" s="433"/>
      <c r="V31" s="47"/>
    </row>
    <row r="32" spans="1:27" s="31" customFormat="1" ht="24" customHeight="1">
      <c r="A32" s="19"/>
      <c r="B32" s="184"/>
      <c r="C32" s="184"/>
      <c r="D32" s="510"/>
      <c r="E32" s="350"/>
      <c r="F32" s="435"/>
      <c r="G32" s="549"/>
      <c r="H32" s="549"/>
      <c r="I32" s="547"/>
      <c r="J32" s="549"/>
      <c r="K32" s="358"/>
      <c r="L32" s="555"/>
      <c r="M32" s="358"/>
      <c r="N32" s="417"/>
      <c r="O32" s="417"/>
      <c r="P32" s="557"/>
      <c r="Q32" s="947"/>
      <c r="R32" s="358"/>
      <c r="S32" s="358"/>
      <c r="T32" s="334"/>
      <c r="U32" s="433"/>
      <c r="V32" s="47"/>
    </row>
    <row r="33" spans="1:22" s="31" customFormat="1" ht="24" customHeight="1">
      <c r="A33" s="19"/>
      <c r="B33" s="184"/>
      <c r="C33" s="184"/>
      <c r="D33" s="510"/>
      <c r="E33" s="350"/>
      <c r="F33" s="435"/>
      <c r="G33" s="549"/>
      <c r="H33" s="549"/>
      <c r="I33" s="547"/>
      <c r="J33" s="549"/>
      <c r="K33" s="358"/>
      <c r="L33" s="555"/>
      <c r="M33" s="358"/>
      <c r="N33" s="417"/>
      <c r="O33" s="417"/>
      <c r="P33" s="557"/>
      <c r="Q33" s="947"/>
      <c r="R33" s="358"/>
      <c r="S33" s="358"/>
      <c r="T33" s="334"/>
      <c r="U33" s="433"/>
      <c r="V33" s="47"/>
    </row>
    <row r="34" spans="1:22" s="31" customFormat="1" ht="24" customHeight="1">
      <c r="A34" s="19"/>
      <c r="B34" s="184"/>
      <c r="C34" s="184"/>
      <c r="D34" s="510"/>
      <c r="E34" s="350"/>
      <c r="F34" s="435"/>
      <c r="G34" s="549"/>
      <c r="H34" s="549"/>
      <c r="I34" s="547"/>
      <c r="J34" s="549"/>
      <c r="K34" s="358"/>
      <c r="L34" s="555"/>
      <c r="M34" s="358"/>
      <c r="N34" s="417"/>
      <c r="O34" s="417"/>
      <c r="P34" s="557"/>
      <c r="Q34" s="947"/>
      <c r="R34" s="358"/>
      <c r="S34" s="358"/>
      <c r="T34" s="334"/>
      <c r="U34" s="433"/>
      <c r="V34" s="47"/>
    </row>
    <row r="35" spans="1:22" s="31" customFormat="1" ht="24" customHeight="1">
      <c r="A35" s="19"/>
      <c r="B35" s="184"/>
      <c r="C35" s="184"/>
      <c r="D35" s="510"/>
      <c r="E35" s="350"/>
      <c r="F35" s="435"/>
      <c r="G35" s="549"/>
      <c r="H35" s="549"/>
      <c r="I35" s="547"/>
      <c r="J35" s="549"/>
      <c r="K35" s="358"/>
      <c r="L35" s="555"/>
      <c r="M35" s="358"/>
      <c r="N35" s="417"/>
      <c r="O35" s="417"/>
      <c r="P35" s="557"/>
      <c r="Q35" s="947"/>
      <c r="R35" s="358"/>
      <c r="S35" s="358"/>
      <c r="T35" s="334"/>
      <c r="U35" s="433"/>
      <c r="V35" s="47"/>
    </row>
    <row r="36" spans="1:22" s="31" customFormat="1" ht="24" customHeight="1">
      <c r="A36" s="19"/>
      <c r="B36" s="184"/>
      <c r="C36" s="184"/>
      <c r="D36" s="510"/>
      <c r="E36" s="350"/>
      <c r="F36" s="435"/>
      <c r="G36" s="549"/>
      <c r="H36" s="549"/>
      <c r="I36" s="547"/>
      <c r="J36" s="549"/>
      <c r="K36" s="358"/>
      <c r="L36" s="555"/>
      <c r="M36" s="358"/>
      <c r="N36" s="417"/>
      <c r="O36" s="417"/>
      <c r="P36" s="557"/>
      <c r="Q36" s="947"/>
      <c r="R36" s="358"/>
      <c r="S36" s="358"/>
      <c r="T36" s="334"/>
      <c r="U36" s="433"/>
      <c r="V36" s="47"/>
    </row>
    <row r="37" spans="1:22" s="31" customFormat="1" ht="24" customHeight="1">
      <c r="A37" s="19"/>
      <c r="B37" s="184"/>
      <c r="C37" s="184"/>
      <c r="D37" s="510"/>
      <c r="E37" s="350"/>
      <c r="F37" s="435"/>
      <c r="G37" s="549"/>
      <c r="H37" s="549"/>
      <c r="I37" s="547"/>
      <c r="J37" s="549"/>
      <c r="K37" s="358"/>
      <c r="L37" s="555"/>
      <c r="M37" s="358"/>
      <c r="N37" s="417"/>
      <c r="O37" s="417"/>
      <c r="P37" s="557"/>
      <c r="Q37" s="947"/>
      <c r="R37" s="358"/>
      <c r="S37" s="358"/>
      <c r="T37" s="334"/>
      <c r="U37" s="433"/>
      <c r="V37" s="47"/>
    </row>
    <row r="38" spans="1:22" s="31" customFormat="1" ht="21" customHeight="1">
      <c r="A38" s="236"/>
      <c r="B38" s="513" t="s">
        <v>809</v>
      </c>
      <c r="C38" s="536"/>
      <c r="D38" s="306"/>
      <c r="E38" s="118"/>
      <c r="F38" s="118"/>
      <c r="G38" s="116"/>
      <c r="H38" s="116"/>
      <c r="I38" s="116"/>
      <c r="J38" s="116"/>
      <c r="K38" s="358"/>
      <c r="L38" s="556"/>
      <c r="M38" s="556"/>
      <c r="N38" s="340">
        <f>SUM(N6:N25)</f>
        <v>46289.299999999996</v>
      </c>
      <c r="O38" s="340">
        <f>SUM(O6:O25)</f>
        <v>46289.299999999996</v>
      </c>
      <c r="P38" s="948">
        <f>SUM(P6:P25)</f>
        <v>0</v>
      </c>
      <c r="Q38" s="948"/>
      <c r="R38" s="340">
        <f>SUM(R6:R25)</f>
        <v>24200</v>
      </c>
      <c r="S38" s="560">
        <f>IF(O38=0,0,ROUND((R38-O38)/O38*100,2))</f>
        <v>-47.72</v>
      </c>
      <c r="T38" s="344"/>
      <c r="U38" s="20"/>
      <c r="V38" s="47"/>
    </row>
    <row r="39" spans="1:22" s="31" customFormat="1" ht="21" customHeight="1">
      <c r="A39" s="236"/>
      <c r="B39" s="120" t="s">
        <v>245</v>
      </c>
      <c r="C39" s="539"/>
      <c r="D39" s="306"/>
      <c r="E39" s="118"/>
      <c r="F39" s="118"/>
      <c r="G39" s="116"/>
      <c r="H39" s="116"/>
      <c r="I39" s="116"/>
      <c r="J39" s="116"/>
      <c r="K39" s="358"/>
      <c r="L39" s="556"/>
      <c r="M39" s="556"/>
      <c r="N39" s="358"/>
      <c r="O39" s="358"/>
      <c r="P39" s="557"/>
      <c r="Q39" s="557"/>
      <c r="R39" s="358"/>
      <c r="S39" s="560"/>
      <c r="T39" s="344"/>
      <c r="U39" s="20"/>
      <c r="V39" s="47"/>
    </row>
    <row r="40" spans="1:22" s="145" customFormat="1" ht="21" customHeight="1">
      <c r="A40" s="236"/>
      <c r="B40" s="513" t="s">
        <v>810</v>
      </c>
      <c r="C40" s="536"/>
      <c r="D40" s="306"/>
      <c r="E40" s="118"/>
      <c r="F40" s="118"/>
      <c r="G40" s="119"/>
      <c r="H40" s="119"/>
      <c r="I40" s="119"/>
      <c r="J40" s="119"/>
      <c r="K40" s="340"/>
      <c r="L40" s="556"/>
      <c r="M40" s="556"/>
      <c r="N40" s="340">
        <f>N38-N39</f>
        <v>46289.299999999996</v>
      </c>
      <c r="O40" s="340">
        <f>O38-O39</f>
        <v>46289.299999999996</v>
      </c>
      <c r="P40" s="948">
        <f>P38-P39</f>
        <v>0</v>
      </c>
      <c r="Q40" s="948"/>
      <c r="R40" s="340">
        <f>R38-R39</f>
        <v>24200</v>
      </c>
      <c r="S40" s="560">
        <f>IF(O40=0,0,ROUND((R40-O40)/O40*100,2))</f>
        <v>-47.72</v>
      </c>
      <c r="T40" s="560"/>
      <c r="U40" s="27"/>
      <c r="V40" s="400"/>
    </row>
    <row r="41" spans="1:22" s="31" customFormat="1" ht="21" customHeight="1">
      <c r="A41" s="29" t="str">
        <f>填表必读!A9&amp;填表必读!B9</f>
        <v>产权持有人填表人：刘竹</v>
      </c>
      <c r="B41" s="5"/>
      <c r="C41" s="5"/>
      <c r="D41" s="496"/>
      <c r="I41" s="29" t="str">
        <f>填表必读!A15&amp;填表必读!B15</f>
        <v>评估人员：蒋四明</v>
      </c>
      <c r="K41" s="550"/>
      <c r="P41" s="949"/>
      <c r="Q41" s="967" t="str">
        <f>现金!G21</f>
        <v>北京卓信大华资产评估有限公司</v>
      </c>
      <c r="R41" s="967"/>
      <c r="S41" s="967"/>
      <c r="T41" s="967"/>
      <c r="U41" s="967"/>
    </row>
    <row r="42" spans="1:22" s="31" customFormat="1" ht="21" customHeight="1">
      <c r="A42" s="29" t="str">
        <f>填表必读!A11&amp;填表必读!B11</f>
        <v>填表日期：2023年5月5日</v>
      </c>
      <c r="B42" s="5"/>
      <c r="C42" s="5"/>
      <c r="D42" s="496"/>
      <c r="K42" s="550"/>
      <c r="P42" s="949"/>
      <c r="Q42" s="949"/>
      <c r="U42" s="5"/>
    </row>
    <row r="43" spans="1:22" s="31" customFormat="1" ht="21" customHeight="1">
      <c r="B43" s="5"/>
      <c r="C43" s="5"/>
      <c r="D43" s="496"/>
      <c r="K43" s="550"/>
      <c r="P43" s="949"/>
      <c r="Q43" s="949"/>
      <c r="U43" s="5"/>
    </row>
  </sheetData>
  <mergeCells count="18">
    <mergeCell ref="U4:U5"/>
    <mergeCell ref="V4:V5"/>
    <mergeCell ref="G4:J4"/>
    <mergeCell ref="W4:Y4"/>
    <mergeCell ref="Q41:U41"/>
    <mergeCell ref="R4:R5"/>
    <mergeCell ref="S4:S5"/>
    <mergeCell ref="T4:T5"/>
    <mergeCell ref="A4:A5"/>
    <mergeCell ref="B4:B5"/>
    <mergeCell ref="C4:C5"/>
    <mergeCell ref="D4:D5"/>
    <mergeCell ref="E4:E5"/>
    <mergeCell ref="F4:F5"/>
    <mergeCell ref="K4:K5"/>
    <mergeCell ref="L4:L5"/>
    <mergeCell ref="P4:P5"/>
    <mergeCell ref="Q4:Q5"/>
  </mergeCells>
  <phoneticPr fontId="12" type="noConversion"/>
  <printOptions horizontalCentered="1"/>
  <pageMargins left="0.74803149606299202" right="0.74803149606299202" top="0.70866141732283505" bottom="0.94488188976377996" header="0.98425196850393704" footer="0.62992125984252001"/>
  <pageSetup paperSize="9" scale="98" fitToHeight="0" orientation="landscape" r:id="rId1"/>
  <headerFooter>
    <oddHeader>&amp;R&amp;"宋体,加粗"&amp;10第 &amp;P 页，共 &amp;N 页</oddHeader>
    <oddFooter>&amp;L&amp;"宋体,加粗"&amp;10产权持有人填表人：刘竹
填表日期：2023年5月5日&amp;C&amp;"宋体,加粗"&amp;10评估人员：蒋四明&amp;R&amp;"宋体,加粗"&amp;10北京卓信大华资产评估有限公司</oddFooter>
  </headerFooter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1" tint="0.499984740745262"/>
  </sheetPr>
  <dimension ref="A1:AA74"/>
  <sheetViews>
    <sheetView view="pageBreakPreview" zoomScaleNormal="100" zoomScaleSheetLayoutView="100" workbookViewId="0">
      <pane ySplit="5" topLeftCell="A6" activePane="bottomLeft" state="frozen"/>
      <selection pane="bottomLeft" activeCell="O4" sqref="O4:O5"/>
    </sheetView>
  </sheetViews>
  <sheetFormatPr defaultColWidth="9" defaultRowHeight="21" customHeight="1"/>
  <cols>
    <col min="1" max="1" width="4.75" style="31" customWidth="1"/>
    <col min="2" max="2" width="8.625" style="31" hidden="1" customWidth="1"/>
    <col min="3" max="3" width="13.375" style="5" customWidth="1"/>
    <col min="4" max="4" width="9.625" style="5" customWidth="1"/>
    <col min="5" max="5" width="14.5" style="5" customWidth="1"/>
    <col min="6" max="6" width="4" style="31" customWidth="1"/>
    <col min="7" max="7" width="4.25" style="31" customWidth="1"/>
    <col min="8" max="8" width="5.25" style="495" customWidth="1"/>
    <col min="9" max="9" width="5.75" style="495" customWidth="1"/>
    <col min="10" max="10" width="9.75" style="31" customWidth="1"/>
    <col min="11" max="11" width="10.25" style="31" customWidth="1"/>
    <col min="12" max="12" width="9.875" style="31" customWidth="1"/>
    <col min="13" max="13" width="4.625" style="31" customWidth="1"/>
    <col min="14" max="14" width="9.75" style="31" customWidth="1"/>
    <col min="15" max="15" width="9.625" style="31" customWidth="1"/>
    <col min="16" max="16" width="5.75" style="31" customWidth="1"/>
    <col min="17" max="17" width="7" style="496" customWidth="1"/>
    <col min="18" max="18" width="7.25" style="496" customWidth="1"/>
    <col min="19" max="19" width="12.75" style="5" customWidth="1"/>
    <col min="20" max="20" width="10.25" style="31" customWidth="1"/>
    <col min="21" max="25" width="9" style="31"/>
    <col min="26" max="26" width="9.25" style="31" customWidth="1"/>
    <col min="27" max="16384" width="9" style="31"/>
  </cols>
  <sheetData>
    <row r="1" spans="1:27" ht="21" customHeight="1">
      <c r="C1" s="31"/>
      <c r="D1" s="31"/>
      <c r="E1" s="31"/>
      <c r="I1" s="123" t="s">
        <v>811</v>
      </c>
      <c r="Q1" s="74" t="s">
        <v>812</v>
      </c>
      <c r="S1" s="31"/>
    </row>
    <row r="2" spans="1:27" ht="21" customHeight="1">
      <c r="C2" s="31"/>
      <c r="D2" s="31"/>
      <c r="E2" s="31"/>
      <c r="R2" s="277"/>
      <c r="S2" s="31"/>
    </row>
    <row r="3" spans="1:27" s="3" customFormat="1" ht="21" customHeight="1">
      <c r="A3" s="3" t="str">
        <f>分类汇总表!A3</f>
        <v>产权持有人名称：毕节赛德水泥有限公司</v>
      </c>
      <c r="B3" s="122"/>
      <c r="C3" s="122"/>
      <c r="D3" s="122"/>
      <c r="E3" s="250"/>
      <c r="F3" s="122"/>
      <c r="G3" s="122"/>
      <c r="H3" s="495"/>
      <c r="I3" s="317" t="str">
        <f>分类汇总表!D3</f>
        <v xml:space="preserve">          评估基准日：2022年12月31日</v>
      </c>
      <c r="J3" s="145"/>
      <c r="K3" s="122"/>
      <c r="L3" s="122"/>
      <c r="P3" s="504"/>
      <c r="Q3" s="508" t="s">
        <v>184</v>
      </c>
      <c r="S3" s="122"/>
    </row>
    <row r="4" spans="1:27" s="4" customFormat="1" ht="21" customHeight="1">
      <c r="A4" s="1110" t="s">
        <v>88</v>
      </c>
      <c r="B4" s="1110" t="s">
        <v>813</v>
      </c>
      <c r="C4" s="1110" t="s">
        <v>814</v>
      </c>
      <c r="D4" s="1110" t="s">
        <v>343</v>
      </c>
      <c r="E4" s="1115" t="s">
        <v>815</v>
      </c>
      <c r="F4" s="1110" t="s">
        <v>396</v>
      </c>
      <c r="G4" s="1110" t="s">
        <v>344</v>
      </c>
      <c r="H4" s="1112" t="s">
        <v>816</v>
      </c>
      <c r="I4" s="1112" t="s">
        <v>817</v>
      </c>
      <c r="J4" s="448" t="s">
        <v>189</v>
      </c>
      <c r="K4" s="505"/>
      <c r="L4" s="1113" t="s">
        <v>625</v>
      </c>
      <c r="M4" s="1114" t="s">
        <v>450</v>
      </c>
      <c r="N4" s="1119" t="s">
        <v>626</v>
      </c>
      <c r="O4" s="1119" t="s">
        <v>204</v>
      </c>
      <c r="P4" s="1110" t="s">
        <v>27</v>
      </c>
      <c r="Q4" s="1116" t="s">
        <v>818</v>
      </c>
      <c r="R4" s="1110" t="s">
        <v>462</v>
      </c>
      <c r="S4" s="1110" t="s">
        <v>819</v>
      </c>
      <c r="T4" s="976" t="s">
        <v>598</v>
      </c>
      <c r="U4" s="977"/>
      <c r="V4" s="977"/>
      <c r="W4" s="463"/>
      <c r="X4" s="509"/>
    </row>
    <row r="5" spans="1:27" s="4" customFormat="1" ht="21" customHeight="1">
      <c r="A5" s="1111"/>
      <c r="B5" s="1111"/>
      <c r="C5" s="1111"/>
      <c r="D5" s="1111"/>
      <c r="E5" s="1111"/>
      <c r="F5" s="1111"/>
      <c r="G5" s="983"/>
      <c r="H5" s="983"/>
      <c r="I5" s="983"/>
      <c r="J5" s="432" t="s">
        <v>820</v>
      </c>
      <c r="K5" s="432" t="s">
        <v>628</v>
      </c>
      <c r="L5" s="1114"/>
      <c r="M5" s="1114"/>
      <c r="N5" s="1120"/>
      <c r="O5" s="1120"/>
      <c r="P5" s="1111"/>
      <c r="Q5" s="1117"/>
      <c r="R5" s="1111"/>
      <c r="S5" s="1111"/>
      <c r="T5" s="17" t="s">
        <v>267</v>
      </c>
      <c r="U5" s="17" t="s">
        <v>268</v>
      </c>
      <c r="V5" s="70" t="s">
        <v>269</v>
      </c>
      <c r="W5" s="465"/>
      <c r="X5" s="465"/>
    </row>
    <row r="6" spans="1:27" ht="14.25">
      <c r="A6" s="19">
        <v>1</v>
      </c>
      <c r="B6" s="47"/>
      <c r="C6" s="392" t="s">
        <v>821</v>
      </c>
      <c r="D6" s="497" t="s">
        <v>822</v>
      </c>
      <c r="E6" s="490"/>
      <c r="F6" s="114">
        <v>1</v>
      </c>
      <c r="G6" s="114" t="s">
        <v>823</v>
      </c>
      <c r="H6" s="350">
        <v>44926</v>
      </c>
      <c r="I6" s="350">
        <v>39904</v>
      </c>
      <c r="J6" s="417">
        <v>99682.263999999996</v>
      </c>
      <c r="K6" s="417">
        <v>99682.263999999996</v>
      </c>
      <c r="L6" s="238">
        <v>60800</v>
      </c>
      <c r="M6" s="506"/>
      <c r="N6" s="238">
        <v>60800</v>
      </c>
      <c r="O6" s="238">
        <v>60800</v>
      </c>
      <c r="P6" s="344">
        <f>IF(K6=0,0,ROUND((O6-K6)/K6*100,2))</f>
        <v>-39.01</v>
      </c>
      <c r="Q6" s="510" t="s">
        <v>824</v>
      </c>
      <c r="R6" s="35"/>
      <c r="S6" s="392"/>
      <c r="W6" s="511"/>
      <c r="X6" s="511"/>
      <c r="Z6" s="512"/>
      <c r="AA6" s="512"/>
    </row>
    <row r="7" spans="1:27" ht="13.5">
      <c r="A7" s="19">
        <v>2</v>
      </c>
      <c r="B7" s="47"/>
      <c r="C7" s="392" t="s">
        <v>825</v>
      </c>
      <c r="D7" s="498" t="s">
        <v>826</v>
      </c>
      <c r="E7" s="490"/>
      <c r="F7" s="114">
        <v>1</v>
      </c>
      <c r="G7" s="114" t="s">
        <v>823</v>
      </c>
      <c r="H7" s="350">
        <v>44926</v>
      </c>
      <c r="I7" s="350">
        <v>39904</v>
      </c>
      <c r="J7" s="417">
        <v>3958.8670000000002</v>
      </c>
      <c r="K7" s="417">
        <v>3958.8670000000002</v>
      </c>
      <c r="L7" s="238">
        <v>3800</v>
      </c>
      <c r="M7" s="506"/>
      <c r="N7" s="238">
        <v>3800</v>
      </c>
      <c r="O7" s="238">
        <v>3800</v>
      </c>
      <c r="P7" s="344">
        <f t="shared" ref="P7:P57" si="0">IF(K7=0,0,ROUND((O7-K7)/K7*100,2))</f>
        <v>-4.01</v>
      </c>
      <c r="Q7" s="510" t="s">
        <v>824</v>
      </c>
      <c r="R7" s="35"/>
      <c r="S7" s="392"/>
      <c r="W7" s="511"/>
      <c r="X7" s="511"/>
      <c r="Z7" s="512"/>
      <c r="AA7" s="512"/>
    </row>
    <row r="8" spans="1:27" ht="25.5">
      <c r="A8" s="19">
        <v>3</v>
      </c>
      <c r="B8" s="47"/>
      <c r="C8" s="392" t="s">
        <v>827</v>
      </c>
      <c r="D8" s="498" t="s">
        <v>828</v>
      </c>
      <c r="E8" s="490" t="s">
        <v>829</v>
      </c>
      <c r="F8" s="114">
        <v>1</v>
      </c>
      <c r="G8" s="114" t="s">
        <v>668</v>
      </c>
      <c r="H8" s="350">
        <v>44926</v>
      </c>
      <c r="I8" s="350">
        <v>39904</v>
      </c>
      <c r="J8" s="417">
        <v>406.03699999999998</v>
      </c>
      <c r="K8" s="417">
        <v>406.03699999999998</v>
      </c>
      <c r="L8" s="238">
        <v>890</v>
      </c>
      <c r="M8" s="506"/>
      <c r="N8" s="238">
        <v>890</v>
      </c>
      <c r="O8" s="238">
        <v>900</v>
      </c>
      <c r="P8" s="344">
        <f t="shared" si="0"/>
        <v>121.65</v>
      </c>
      <c r="Q8" s="510" t="s">
        <v>824</v>
      </c>
      <c r="R8" s="35"/>
      <c r="S8" s="392"/>
      <c r="W8" s="511"/>
      <c r="X8" s="511"/>
      <c r="Z8" s="512"/>
      <c r="AA8" s="512"/>
    </row>
    <row r="9" spans="1:27" ht="25.5">
      <c r="A9" s="19">
        <v>4</v>
      </c>
      <c r="B9" s="47"/>
      <c r="C9" s="392" t="s">
        <v>830</v>
      </c>
      <c r="D9" s="498" t="s">
        <v>831</v>
      </c>
      <c r="E9" s="490" t="s">
        <v>832</v>
      </c>
      <c r="F9" s="114">
        <v>1</v>
      </c>
      <c r="G9" s="114" t="s">
        <v>833</v>
      </c>
      <c r="H9" s="350">
        <v>44926</v>
      </c>
      <c r="I9" s="350">
        <v>39904</v>
      </c>
      <c r="J9" s="417">
        <v>30554.339621401399</v>
      </c>
      <c r="K9" s="417">
        <v>30554.339621401399</v>
      </c>
      <c r="L9" s="238">
        <v>14250</v>
      </c>
      <c r="M9" s="506"/>
      <c r="N9" s="238">
        <v>14250</v>
      </c>
      <c r="O9" s="238">
        <v>14300</v>
      </c>
      <c r="P9" s="344">
        <f t="shared" si="0"/>
        <v>-53.2</v>
      </c>
      <c r="Q9" s="510" t="s">
        <v>824</v>
      </c>
      <c r="R9" s="35"/>
      <c r="S9" s="392"/>
      <c r="W9" s="511"/>
      <c r="X9" s="511"/>
      <c r="Z9" s="512"/>
      <c r="AA9" s="512"/>
    </row>
    <row r="10" spans="1:27" ht="13.5">
      <c r="A10" s="19">
        <v>5</v>
      </c>
      <c r="B10" s="47"/>
      <c r="C10" s="392" t="s">
        <v>834</v>
      </c>
      <c r="D10" s="498" t="s">
        <v>835</v>
      </c>
      <c r="E10" s="490"/>
      <c r="F10" s="114">
        <v>1</v>
      </c>
      <c r="G10" s="114" t="s">
        <v>823</v>
      </c>
      <c r="H10" s="350">
        <v>44926</v>
      </c>
      <c r="I10" s="350">
        <v>39904</v>
      </c>
      <c r="J10" s="417">
        <v>913.58490562329803</v>
      </c>
      <c r="K10" s="417">
        <v>913.58490562329803</v>
      </c>
      <c r="L10" s="238">
        <v>950</v>
      </c>
      <c r="M10" s="506"/>
      <c r="N10" s="238">
        <v>950</v>
      </c>
      <c r="O10" s="238">
        <v>1000</v>
      </c>
      <c r="P10" s="344">
        <f t="shared" si="0"/>
        <v>9.4600000000000009</v>
      </c>
      <c r="Q10" s="510" t="s">
        <v>824</v>
      </c>
      <c r="R10" s="35"/>
      <c r="S10" s="392"/>
      <c r="W10" s="511"/>
      <c r="X10" s="511"/>
      <c r="Z10" s="512"/>
      <c r="AA10" s="512"/>
    </row>
    <row r="11" spans="1:27" ht="13.5">
      <c r="A11" s="19">
        <v>6</v>
      </c>
      <c r="B11" s="47"/>
      <c r="C11" s="392" t="s">
        <v>836</v>
      </c>
      <c r="D11" s="499" t="s">
        <v>837</v>
      </c>
      <c r="E11" s="490"/>
      <c r="F11" s="114">
        <v>1</v>
      </c>
      <c r="G11" s="114" t="s">
        <v>823</v>
      </c>
      <c r="H11" s="350">
        <v>44926</v>
      </c>
      <c r="I11" s="350">
        <v>39904</v>
      </c>
      <c r="J11" s="417">
        <v>2436.2264149954599</v>
      </c>
      <c r="K11" s="417">
        <v>2436.2264149954599</v>
      </c>
      <c r="L11" s="238">
        <v>1900</v>
      </c>
      <c r="M11" s="506"/>
      <c r="N11" s="238">
        <v>1900</v>
      </c>
      <c r="O11" s="238">
        <v>1900</v>
      </c>
      <c r="P11" s="344">
        <f t="shared" si="0"/>
        <v>-22.01</v>
      </c>
      <c r="Q11" s="510" t="s">
        <v>824</v>
      </c>
      <c r="R11" s="35"/>
      <c r="S11" s="392"/>
      <c r="W11" s="511"/>
      <c r="X11" s="511"/>
      <c r="Z11" s="512"/>
      <c r="AA11" s="512"/>
    </row>
    <row r="12" spans="1:27" ht="25.5">
      <c r="A12" s="19">
        <v>7</v>
      </c>
      <c r="B12" s="47"/>
      <c r="C12" s="392" t="s">
        <v>838</v>
      </c>
      <c r="D12" s="498" t="s">
        <v>839</v>
      </c>
      <c r="E12" s="490" t="s">
        <v>840</v>
      </c>
      <c r="F12" s="114">
        <v>1</v>
      </c>
      <c r="G12" s="114" t="s">
        <v>833</v>
      </c>
      <c r="H12" s="350">
        <v>44926</v>
      </c>
      <c r="I12" s="350">
        <v>39904</v>
      </c>
      <c r="J12" s="417">
        <v>12993.207546642499</v>
      </c>
      <c r="K12" s="417">
        <v>12993.207546642499</v>
      </c>
      <c r="L12" s="238">
        <v>8550</v>
      </c>
      <c r="M12" s="506"/>
      <c r="N12" s="238">
        <v>8550</v>
      </c>
      <c r="O12" s="238">
        <v>8600</v>
      </c>
      <c r="P12" s="344">
        <f t="shared" si="0"/>
        <v>-33.81</v>
      </c>
      <c r="Q12" s="510" t="s">
        <v>824</v>
      </c>
      <c r="R12" s="35"/>
      <c r="S12" s="392"/>
      <c r="W12" s="511"/>
      <c r="X12" s="511"/>
      <c r="Z12" s="512"/>
      <c r="AA12" s="512"/>
    </row>
    <row r="13" spans="1:27" ht="25.5">
      <c r="A13" s="19">
        <v>8</v>
      </c>
      <c r="B13" s="47"/>
      <c r="C13" s="392" t="s">
        <v>841</v>
      </c>
      <c r="D13" s="498" t="s">
        <v>842</v>
      </c>
      <c r="E13" s="490" t="s">
        <v>840</v>
      </c>
      <c r="F13" s="114">
        <v>1</v>
      </c>
      <c r="G13" s="114" t="s">
        <v>833</v>
      </c>
      <c r="H13" s="350">
        <v>44926</v>
      </c>
      <c r="I13" s="350">
        <v>39904</v>
      </c>
      <c r="J13" s="417">
        <v>8729.8113204004003</v>
      </c>
      <c r="K13" s="417">
        <v>8729.8113204004003</v>
      </c>
      <c r="L13" s="238">
        <v>5700</v>
      </c>
      <c r="M13" s="506"/>
      <c r="N13" s="238">
        <v>5700</v>
      </c>
      <c r="O13" s="238">
        <v>5700</v>
      </c>
      <c r="P13" s="344">
        <f t="shared" si="0"/>
        <v>-34.71</v>
      </c>
      <c r="Q13" s="510" t="s">
        <v>824</v>
      </c>
      <c r="R13" s="35"/>
      <c r="S13" s="392"/>
      <c r="W13" s="511"/>
      <c r="X13" s="511"/>
      <c r="Z13" s="512"/>
      <c r="AA13" s="512"/>
    </row>
    <row r="14" spans="1:27" ht="25.5">
      <c r="A14" s="19">
        <v>9</v>
      </c>
      <c r="B14" s="47"/>
      <c r="C14" s="392" t="s">
        <v>843</v>
      </c>
      <c r="D14" s="498" t="s">
        <v>835</v>
      </c>
      <c r="E14" s="490" t="s">
        <v>844</v>
      </c>
      <c r="F14" s="114">
        <v>1</v>
      </c>
      <c r="G14" s="114" t="s">
        <v>833</v>
      </c>
      <c r="H14" s="350">
        <v>44926</v>
      </c>
      <c r="I14" s="350">
        <v>39904</v>
      </c>
      <c r="J14" s="417">
        <v>1928.67924520474</v>
      </c>
      <c r="K14" s="417">
        <v>1928.67924520474</v>
      </c>
      <c r="L14" s="238">
        <v>11330</v>
      </c>
      <c r="M14" s="506">
        <v>15</v>
      </c>
      <c r="N14" s="238">
        <v>1700</v>
      </c>
      <c r="O14" s="238">
        <v>1700</v>
      </c>
      <c r="P14" s="344">
        <f t="shared" si="0"/>
        <v>-11.86</v>
      </c>
      <c r="Q14" s="35"/>
      <c r="R14" s="35"/>
      <c r="S14" s="392"/>
      <c r="W14" s="511"/>
      <c r="X14" s="511"/>
      <c r="Z14" s="512"/>
      <c r="AA14" s="512"/>
    </row>
    <row r="15" spans="1:27" ht="13.5">
      <c r="A15" s="19">
        <v>10</v>
      </c>
      <c r="B15" s="47"/>
      <c r="C15" s="392" t="s">
        <v>845</v>
      </c>
      <c r="D15" s="498" t="s">
        <v>846</v>
      </c>
      <c r="E15" s="490" t="s">
        <v>847</v>
      </c>
      <c r="F15" s="114">
        <v>1</v>
      </c>
      <c r="G15" s="114" t="s">
        <v>833</v>
      </c>
      <c r="H15" s="350">
        <v>44926</v>
      </c>
      <c r="I15" s="350">
        <v>39904</v>
      </c>
      <c r="J15" s="417">
        <v>1624.1509433303099</v>
      </c>
      <c r="K15" s="417">
        <v>1624.1509433303099</v>
      </c>
      <c r="L15" s="238">
        <v>9560</v>
      </c>
      <c r="M15" s="506">
        <v>15</v>
      </c>
      <c r="N15" s="238">
        <v>1430</v>
      </c>
      <c r="O15" s="238">
        <v>1400</v>
      </c>
      <c r="P15" s="344">
        <f t="shared" si="0"/>
        <v>-13.8</v>
      </c>
      <c r="Q15" s="35"/>
      <c r="R15" s="35"/>
      <c r="S15" s="392"/>
      <c r="W15" s="511"/>
      <c r="X15" s="511"/>
      <c r="Z15" s="512"/>
      <c r="AA15" s="512"/>
    </row>
    <row r="16" spans="1:27" ht="13.5">
      <c r="A16" s="19">
        <v>11</v>
      </c>
      <c r="B16" s="47"/>
      <c r="C16" s="392" t="s">
        <v>848</v>
      </c>
      <c r="D16" s="498" t="s">
        <v>846</v>
      </c>
      <c r="E16" s="490" t="s">
        <v>847</v>
      </c>
      <c r="F16" s="114">
        <v>1</v>
      </c>
      <c r="G16" s="114" t="s">
        <v>833</v>
      </c>
      <c r="H16" s="350">
        <v>44926</v>
      </c>
      <c r="I16" s="350">
        <v>39904</v>
      </c>
      <c r="J16" s="417">
        <v>1624.1509433303099</v>
      </c>
      <c r="K16" s="417">
        <v>1624.1509433303099</v>
      </c>
      <c r="L16" s="238">
        <v>9560</v>
      </c>
      <c r="M16" s="506">
        <v>15</v>
      </c>
      <c r="N16" s="238">
        <v>1430</v>
      </c>
      <c r="O16" s="238">
        <v>1400</v>
      </c>
      <c r="P16" s="344">
        <f t="shared" si="0"/>
        <v>-13.8</v>
      </c>
      <c r="Q16" s="35"/>
      <c r="R16" s="35"/>
      <c r="S16" s="392"/>
      <c r="W16" s="511"/>
      <c r="X16" s="511"/>
      <c r="Z16" s="512"/>
      <c r="AA16" s="512"/>
    </row>
    <row r="17" spans="1:27" ht="25.5">
      <c r="A17" s="19">
        <v>12</v>
      </c>
      <c r="B17" s="47"/>
      <c r="C17" s="392" t="s">
        <v>849</v>
      </c>
      <c r="D17" s="498" t="s">
        <v>850</v>
      </c>
      <c r="E17" s="490" t="s">
        <v>851</v>
      </c>
      <c r="F17" s="114">
        <v>6</v>
      </c>
      <c r="G17" s="114" t="s">
        <v>833</v>
      </c>
      <c r="H17" s="350">
        <v>44926</v>
      </c>
      <c r="I17" s="350">
        <v>39904</v>
      </c>
      <c r="J17" s="417">
        <v>3146.7924527024702</v>
      </c>
      <c r="K17" s="417">
        <v>3146.7924527024702</v>
      </c>
      <c r="L17" s="238">
        <v>18050</v>
      </c>
      <c r="M17" s="506">
        <v>15</v>
      </c>
      <c r="N17" s="238">
        <v>2710</v>
      </c>
      <c r="O17" s="238">
        <v>2700</v>
      </c>
      <c r="P17" s="344">
        <f t="shared" si="0"/>
        <v>-14.2</v>
      </c>
      <c r="Q17" s="35"/>
      <c r="R17" s="35"/>
      <c r="S17" s="392"/>
      <c r="W17" s="511"/>
      <c r="X17" s="511"/>
      <c r="Z17" s="512"/>
      <c r="AA17" s="512"/>
    </row>
    <row r="18" spans="1:27" ht="13.5">
      <c r="A18" s="19">
        <v>13</v>
      </c>
      <c r="B18" s="47"/>
      <c r="C18" s="392" t="s">
        <v>852</v>
      </c>
      <c r="D18" s="498" t="s">
        <v>853</v>
      </c>
      <c r="E18" s="490"/>
      <c r="F18" s="114">
        <v>1</v>
      </c>
      <c r="G18" s="114" t="s">
        <v>833</v>
      </c>
      <c r="H18" s="350">
        <v>44926</v>
      </c>
      <c r="I18" s="350">
        <v>39904</v>
      </c>
      <c r="J18" s="417">
        <v>913.58490562329803</v>
      </c>
      <c r="K18" s="417">
        <v>913.58490562329803</v>
      </c>
      <c r="L18" s="238">
        <v>5130</v>
      </c>
      <c r="M18" s="506">
        <v>15</v>
      </c>
      <c r="N18" s="238">
        <v>770</v>
      </c>
      <c r="O18" s="238">
        <v>800</v>
      </c>
      <c r="P18" s="344">
        <f t="shared" si="0"/>
        <v>-12.43</v>
      </c>
      <c r="Q18" s="35"/>
      <c r="R18" s="35"/>
      <c r="S18" s="392"/>
      <c r="W18" s="511"/>
      <c r="X18" s="511"/>
      <c r="Z18" s="512"/>
      <c r="AA18" s="512"/>
    </row>
    <row r="19" spans="1:27" ht="13.5">
      <c r="A19" s="19">
        <v>14</v>
      </c>
      <c r="B19" s="47"/>
      <c r="C19" s="392" t="s">
        <v>854</v>
      </c>
      <c r="D19" s="499">
        <v>955</v>
      </c>
      <c r="E19" s="490" t="s">
        <v>855</v>
      </c>
      <c r="F19" s="114">
        <v>1</v>
      </c>
      <c r="G19" s="114" t="s">
        <v>833</v>
      </c>
      <c r="H19" s="350">
        <v>44926</v>
      </c>
      <c r="I19" s="350">
        <v>39904</v>
      </c>
      <c r="J19" s="417">
        <v>37558.490564513399</v>
      </c>
      <c r="K19" s="417">
        <v>37558.490564513399</v>
      </c>
      <c r="L19" s="238">
        <v>217960</v>
      </c>
      <c r="M19" s="506">
        <v>15</v>
      </c>
      <c r="N19" s="238">
        <v>32690</v>
      </c>
      <c r="O19" s="238">
        <v>32700</v>
      </c>
      <c r="P19" s="344">
        <f t="shared" si="0"/>
        <v>-12.94</v>
      </c>
      <c r="Q19" s="35"/>
      <c r="R19" s="35"/>
      <c r="S19" s="392"/>
      <c r="W19" s="511"/>
      <c r="X19" s="511"/>
      <c r="Z19" s="512"/>
      <c r="AA19" s="512"/>
    </row>
    <row r="20" spans="1:27" ht="13.5">
      <c r="A20" s="19">
        <v>15</v>
      </c>
      <c r="B20" s="47"/>
      <c r="C20" s="392" t="s">
        <v>856</v>
      </c>
      <c r="D20" s="498" t="s">
        <v>857</v>
      </c>
      <c r="E20" s="490"/>
      <c r="F20" s="114">
        <v>1</v>
      </c>
      <c r="G20" s="114" t="s">
        <v>833</v>
      </c>
      <c r="H20" s="350">
        <v>44926</v>
      </c>
      <c r="I20" s="350">
        <v>39904</v>
      </c>
      <c r="J20" s="417">
        <v>507.547169790721</v>
      </c>
      <c r="K20" s="417">
        <v>507.547169790721</v>
      </c>
      <c r="L20" s="238">
        <v>3010</v>
      </c>
      <c r="M20" s="506">
        <v>15</v>
      </c>
      <c r="N20" s="238">
        <v>450</v>
      </c>
      <c r="O20" s="238">
        <v>500</v>
      </c>
      <c r="P20" s="344">
        <f t="shared" si="0"/>
        <v>-1.49</v>
      </c>
      <c r="Q20" s="35"/>
      <c r="R20" s="35"/>
      <c r="S20" s="392"/>
      <c r="W20" s="511"/>
      <c r="X20" s="511"/>
      <c r="Z20" s="512"/>
      <c r="AA20" s="512"/>
    </row>
    <row r="21" spans="1:27" ht="13.5">
      <c r="A21" s="19">
        <v>16</v>
      </c>
      <c r="B21" s="47"/>
      <c r="C21" s="392" t="s">
        <v>858</v>
      </c>
      <c r="D21" s="498" t="s">
        <v>859</v>
      </c>
      <c r="E21" s="490"/>
      <c r="F21" s="114">
        <v>1</v>
      </c>
      <c r="G21" s="114" t="s">
        <v>833</v>
      </c>
      <c r="H21" s="350">
        <v>44926</v>
      </c>
      <c r="I21" s="350">
        <v>39904</v>
      </c>
      <c r="J21" s="417">
        <v>507.547169790721</v>
      </c>
      <c r="K21" s="417">
        <v>507.547169790721</v>
      </c>
      <c r="L21" s="238">
        <v>2920</v>
      </c>
      <c r="M21" s="506">
        <v>15</v>
      </c>
      <c r="N21" s="238">
        <v>440</v>
      </c>
      <c r="O21" s="238">
        <v>400</v>
      </c>
      <c r="P21" s="344">
        <f t="shared" si="0"/>
        <v>-21.19</v>
      </c>
      <c r="Q21" s="35"/>
      <c r="R21" s="35"/>
      <c r="S21" s="392"/>
      <c r="W21" s="511"/>
      <c r="X21" s="511"/>
      <c r="Z21" s="512"/>
      <c r="AA21" s="512"/>
    </row>
    <row r="22" spans="1:27" ht="13.5">
      <c r="A22" s="19">
        <v>17</v>
      </c>
      <c r="B22" s="47"/>
      <c r="C22" s="392" t="s">
        <v>860</v>
      </c>
      <c r="D22" s="498" t="s">
        <v>835</v>
      </c>
      <c r="E22" s="490" t="s">
        <v>861</v>
      </c>
      <c r="F22" s="114">
        <v>1</v>
      </c>
      <c r="G22" s="114" t="s">
        <v>833</v>
      </c>
      <c r="H22" s="350">
        <v>44926</v>
      </c>
      <c r="I22" s="350">
        <v>39965</v>
      </c>
      <c r="J22" s="417">
        <v>1421.1320754140199</v>
      </c>
      <c r="K22" s="417">
        <v>1421.1320754140199</v>
      </c>
      <c r="L22" s="238">
        <v>8320</v>
      </c>
      <c r="M22" s="506">
        <v>15</v>
      </c>
      <c r="N22" s="238">
        <v>1250</v>
      </c>
      <c r="O22" s="238">
        <v>1300</v>
      </c>
      <c r="P22" s="344">
        <f t="shared" si="0"/>
        <v>-8.52</v>
      </c>
      <c r="Q22" s="35"/>
      <c r="R22" s="35"/>
      <c r="S22" s="392"/>
      <c r="W22" s="511"/>
      <c r="X22" s="511"/>
      <c r="Z22" s="512"/>
      <c r="AA22" s="512"/>
    </row>
    <row r="23" spans="1:27" ht="13.5">
      <c r="A23" s="19">
        <v>18</v>
      </c>
      <c r="B23" s="47"/>
      <c r="C23" s="392" t="s">
        <v>862</v>
      </c>
      <c r="D23" s="498" t="s">
        <v>863</v>
      </c>
      <c r="E23" s="490"/>
      <c r="F23" s="114">
        <v>2</v>
      </c>
      <c r="G23" s="114" t="s">
        <v>833</v>
      </c>
      <c r="H23" s="350">
        <v>44926</v>
      </c>
      <c r="I23" s="350">
        <v>39995</v>
      </c>
      <c r="J23" s="417">
        <v>507.547169790721</v>
      </c>
      <c r="K23" s="417">
        <v>507.547169790721</v>
      </c>
      <c r="L23" s="238">
        <v>2650</v>
      </c>
      <c r="M23" s="506">
        <v>15</v>
      </c>
      <c r="N23" s="238">
        <v>400</v>
      </c>
      <c r="O23" s="238">
        <v>400</v>
      </c>
      <c r="P23" s="344">
        <f t="shared" si="0"/>
        <v>-21.19</v>
      </c>
      <c r="Q23" s="35"/>
      <c r="R23" s="35"/>
      <c r="S23" s="392"/>
      <c r="W23" s="511"/>
      <c r="X23" s="511"/>
      <c r="Z23" s="512"/>
      <c r="AA23" s="512"/>
    </row>
    <row r="24" spans="1:27" ht="25.5">
      <c r="A24" s="19">
        <v>19</v>
      </c>
      <c r="B24" s="47"/>
      <c r="C24" s="392" t="s">
        <v>864</v>
      </c>
      <c r="D24" s="498" t="s">
        <v>865</v>
      </c>
      <c r="E24" s="490" t="s">
        <v>866</v>
      </c>
      <c r="F24" s="114">
        <v>1</v>
      </c>
      <c r="G24" s="114" t="s">
        <v>833</v>
      </c>
      <c r="H24" s="350">
        <v>44926</v>
      </c>
      <c r="I24" s="350">
        <v>40087</v>
      </c>
      <c r="J24" s="417">
        <v>49536.603771574402</v>
      </c>
      <c r="K24" s="417">
        <v>49536.603771574402</v>
      </c>
      <c r="L24" s="238">
        <v>287700</v>
      </c>
      <c r="M24" s="506">
        <v>15</v>
      </c>
      <c r="N24" s="238">
        <v>43160</v>
      </c>
      <c r="O24" s="238">
        <v>43200</v>
      </c>
      <c r="P24" s="344">
        <f t="shared" si="0"/>
        <v>-12.79</v>
      </c>
      <c r="Q24" s="35"/>
      <c r="R24" s="35"/>
      <c r="S24" s="392"/>
      <c r="W24" s="511"/>
      <c r="X24" s="511"/>
      <c r="Z24" s="512"/>
      <c r="AA24" s="512"/>
    </row>
    <row r="25" spans="1:27" ht="25.5">
      <c r="A25" s="19">
        <v>20</v>
      </c>
      <c r="B25" s="47"/>
      <c r="C25" s="392" t="s">
        <v>867</v>
      </c>
      <c r="D25" s="498" t="s">
        <v>868</v>
      </c>
      <c r="E25" s="490" t="s">
        <v>869</v>
      </c>
      <c r="F25" s="114">
        <v>1</v>
      </c>
      <c r="G25" s="114" t="s">
        <v>833</v>
      </c>
      <c r="H25" s="350">
        <v>44926</v>
      </c>
      <c r="I25" s="350">
        <v>40148</v>
      </c>
      <c r="J25" s="417">
        <v>507.547169790721</v>
      </c>
      <c r="K25" s="417">
        <v>507.547169790721</v>
      </c>
      <c r="L25" s="238">
        <v>2650</v>
      </c>
      <c r="M25" s="506">
        <v>15</v>
      </c>
      <c r="N25" s="238">
        <v>400</v>
      </c>
      <c r="O25" s="238">
        <v>400</v>
      </c>
      <c r="P25" s="344">
        <f t="shared" si="0"/>
        <v>-21.19</v>
      </c>
      <c r="Q25" s="35"/>
      <c r="R25" s="35"/>
      <c r="S25" s="392"/>
      <c r="W25" s="511"/>
      <c r="X25" s="511"/>
      <c r="Z25" s="512"/>
      <c r="AA25" s="512"/>
    </row>
    <row r="26" spans="1:27" ht="25.5">
      <c r="A26" s="19">
        <v>21</v>
      </c>
      <c r="B26" s="47"/>
      <c r="C26" s="392" t="s">
        <v>870</v>
      </c>
      <c r="D26" s="498" t="s">
        <v>871</v>
      </c>
      <c r="E26" s="490" t="s">
        <v>872</v>
      </c>
      <c r="F26" s="114">
        <v>1</v>
      </c>
      <c r="G26" s="114" t="s">
        <v>833</v>
      </c>
      <c r="H26" s="350">
        <v>44926</v>
      </c>
      <c r="I26" s="350">
        <v>40148</v>
      </c>
      <c r="J26" s="417">
        <v>406.03773583257703</v>
      </c>
      <c r="K26" s="417">
        <v>406.03773583257703</v>
      </c>
      <c r="L26" s="238">
        <v>2040</v>
      </c>
      <c r="M26" s="506">
        <v>15</v>
      </c>
      <c r="N26" s="238">
        <v>310</v>
      </c>
      <c r="O26" s="238">
        <v>300</v>
      </c>
      <c r="P26" s="344">
        <f t="shared" si="0"/>
        <v>-26.12</v>
      </c>
      <c r="Q26" s="35"/>
      <c r="R26" s="35"/>
      <c r="S26" s="392"/>
      <c r="W26" s="511"/>
      <c r="X26" s="511"/>
      <c r="Z26" s="512"/>
      <c r="AA26" s="512"/>
    </row>
    <row r="27" spans="1:27" ht="25.5">
      <c r="A27" s="19">
        <v>22</v>
      </c>
      <c r="B27" s="47"/>
      <c r="C27" s="392" t="s">
        <v>873</v>
      </c>
      <c r="D27" s="498" t="s">
        <v>874</v>
      </c>
      <c r="E27" s="490" t="s">
        <v>869</v>
      </c>
      <c r="F27" s="114">
        <v>1</v>
      </c>
      <c r="G27" s="114" t="s">
        <v>833</v>
      </c>
      <c r="H27" s="350">
        <v>44926</v>
      </c>
      <c r="I27" s="350">
        <v>40148</v>
      </c>
      <c r="J27" s="417">
        <v>710.56603770700895</v>
      </c>
      <c r="K27" s="417">
        <v>710.56603770700895</v>
      </c>
      <c r="L27" s="238">
        <v>3810</v>
      </c>
      <c r="M27" s="506">
        <v>15</v>
      </c>
      <c r="N27" s="238">
        <v>570</v>
      </c>
      <c r="O27" s="238">
        <v>600</v>
      </c>
      <c r="P27" s="344">
        <f t="shared" si="0"/>
        <v>-15.56</v>
      </c>
      <c r="Q27" s="35"/>
      <c r="R27" s="35"/>
      <c r="S27" s="392"/>
      <c r="W27" s="511"/>
      <c r="X27" s="511"/>
      <c r="Z27" s="512"/>
      <c r="AA27" s="512"/>
    </row>
    <row r="28" spans="1:27" ht="25.5">
      <c r="A28" s="19">
        <v>23</v>
      </c>
      <c r="B28" s="47"/>
      <c r="C28" s="392" t="s">
        <v>875</v>
      </c>
      <c r="D28" s="498" t="s">
        <v>876</v>
      </c>
      <c r="E28" s="490" t="s">
        <v>877</v>
      </c>
      <c r="F28" s="114">
        <v>1</v>
      </c>
      <c r="G28" s="114" t="s">
        <v>833</v>
      </c>
      <c r="H28" s="350">
        <v>44926</v>
      </c>
      <c r="I28" s="350">
        <v>40148</v>
      </c>
      <c r="J28" s="417">
        <v>1015.09433958144</v>
      </c>
      <c r="K28" s="417">
        <v>1015.09433958144</v>
      </c>
      <c r="L28" s="238">
        <v>5580</v>
      </c>
      <c r="M28" s="506">
        <v>15</v>
      </c>
      <c r="N28" s="238">
        <v>840</v>
      </c>
      <c r="O28" s="238">
        <v>800</v>
      </c>
      <c r="P28" s="344">
        <f t="shared" si="0"/>
        <v>-21.19</v>
      </c>
      <c r="Q28" s="35"/>
      <c r="R28" s="35"/>
      <c r="S28" s="392"/>
      <c r="W28" s="511"/>
      <c r="X28" s="511"/>
      <c r="Z28" s="512"/>
      <c r="AA28" s="512"/>
    </row>
    <row r="29" spans="1:27" ht="25.5">
      <c r="A29" s="19">
        <v>24</v>
      </c>
      <c r="B29" s="47"/>
      <c r="C29" s="392" t="s">
        <v>878</v>
      </c>
      <c r="D29" s="498" t="s">
        <v>879</v>
      </c>
      <c r="E29" s="490" t="s">
        <v>880</v>
      </c>
      <c r="F29" s="114">
        <v>1</v>
      </c>
      <c r="G29" s="114" t="s">
        <v>833</v>
      </c>
      <c r="H29" s="350">
        <v>44926</v>
      </c>
      <c r="I29" s="350">
        <v>40148</v>
      </c>
      <c r="J29" s="417">
        <v>812.07547166515405</v>
      </c>
      <c r="K29" s="417">
        <v>812.07547166515405</v>
      </c>
      <c r="L29" s="238">
        <v>4690</v>
      </c>
      <c r="M29" s="506">
        <v>15</v>
      </c>
      <c r="N29" s="238">
        <v>700</v>
      </c>
      <c r="O29" s="238">
        <v>700</v>
      </c>
      <c r="P29" s="344">
        <f t="shared" si="0"/>
        <v>-13.8</v>
      </c>
      <c r="Q29" s="35"/>
      <c r="R29" s="35"/>
      <c r="S29" s="392"/>
      <c r="W29" s="511"/>
      <c r="X29" s="511"/>
      <c r="Z29" s="512"/>
      <c r="AA29" s="512"/>
    </row>
    <row r="30" spans="1:27" ht="25.5">
      <c r="A30" s="19">
        <v>25</v>
      </c>
      <c r="B30" s="47"/>
      <c r="C30" s="392" t="s">
        <v>881</v>
      </c>
      <c r="D30" s="498" t="s">
        <v>882</v>
      </c>
      <c r="E30" s="490" t="s">
        <v>869</v>
      </c>
      <c r="F30" s="114">
        <v>1</v>
      </c>
      <c r="G30" s="114" t="s">
        <v>833</v>
      </c>
      <c r="H30" s="350">
        <v>44926</v>
      </c>
      <c r="I30" s="350">
        <v>40148</v>
      </c>
      <c r="J30" s="417">
        <v>710.56603770700895</v>
      </c>
      <c r="K30" s="417">
        <v>710.56603770700895</v>
      </c>
      <c r="L30" s="238">
        <v>4070</v>
      </c>
      <c r="M30" s="506">
        <v>15</v>
      </c>
      <c r="N30" s="238">
        <v>610</v>
      </c>
      <c r="O30" s="238">
        <v>600</v>
      </c>
      <c r="P30" s="344">
        <f t="shared" si="0"/>
        <v>-15.56</v>
      </c>
      <c r="Q30" s="35"/>
      <c r="R30" s="35"/>
      <c r="S30" s="392"/>
      <c r="W30" s="511"/>
      <c r="X30" s="511"/>
      <c r="Z30" s="512"/>
      <c r="AA30" s="512"/>
    </row>
    <row r="31" spans="1:27" ht="25.5">
      <c r="A31" s="19">
        <v>26</v>
      </c>
      <c r="B31" s="47"/>
      <c r="C31" s="392" t="s">
        <v>883</v>
      </c>
      <c r="D31" s="498" t="s">
        <v>884</v>
      </c>
      <c r="E31" s="490" t="s">
        <v>885</v>
      </c>
      <c r="F31" s="114">
        <v>1</v>
      </c>
      <c r="G31" s="114" t="s">
        <v>833</v>
      </c>
      <c r="H31" s="350">
        <v>44926</v>
      </c>
      <c r="I31" s="350">
        <v>40148</v>
      </c>
      <c r="J31" s="417">
        <v>3045.2830187443301</v>
      </c>
      <c r="K31" s="417">
        <v>3045.2830187443301</v>
      </c>
      <c r="L31" s="238">
        <v>17430</v>
      </c>
      <c r="M31" s="506">
        <v>15</v>
      </c>
      <c r="N31" s="238">
        <v>2610</v>
      </c>
      <c r="O31" s="238">
        <v>2600</v>
      </c>
      <c r="P31" s="344">
        <f t="shared" si="0"/>
        <v>-14.62</v>
      </c>
      <c r="Q31" s="35"/>
      <c r="R31" s="35"/>
      <c r="S31" s="392"/>
      <c r="W31" s="511"/>
      <c r="X31" s="511"/>
      <c r="Z31" s="512"/>
      <c r="AA31" s="512"/>
    </row>
    <row r="32" spans="1:27" ht="25.5">
      <c r="A32" s="19">
        <v>27</v>
      </c>
      <c r="B32" s="47"/>
      <c r="C32" s="392" t="s">
        <v>886</v>
      </c>
      <c r="D32" s="498" t="s">
        <v>887</v>
      </c>
      <c r="E32" s="490" t="s">
        <v>888</v>
      </c>
      <c r="F32" s="114">
        <v>1</v>
      </c>
      <c r="G32" s="114" t="s">
        <v>833</v>
      </c>
      <c r="H32" s="350">
        <v>44926</v>
      </c>
      <c r="I32" s="350">
        <v>40148</v>
      </c>
      <c r="J32" s="417">
        <v>304.528301874433</v>
      </c>
      <c r="K32" s="417">
        <v>304.528301874433</v>
      </c>
      <c r="L32" s="238">
        <v>1770</v>
      </c>
      <c r="M32" s="506">
        <v>15</v>
      </c>
      <c r="N32" s="238">
        <v>270</v>
      </c>
      <c r="O32" s="238">
        <v>300</v>
      </c>
      <c r="P32" s="344">
        <f t="shared" si="0"/>
        <v>-1.49</v>
      </c>
      <c r="Q32" s="35"/>
      <c r="R32" s="35"/>
      <c r="S32" s="392"/>
      <c r="W32" s="511"/>
      <c r="X32" s="511"/>
      <c r="Z32" s="512"/>
      <c r="AA32" s="512"/>
    </row>
    <row r="33" spans="1:27" ht="25.5">
      <c r="A33" s="19">
        <v>28</v>
      </c>
      <c r="B33" s="47"/>
      <c r="C33" s="392" t="s">
        <v>889</v>
      </c>
      <c r="D33" s="498" t="s">
        <v>890</v>
      </c>
      <c r="E33" s="490" t="s">
        <v>891</v>
      </c>
      <c r="F33" s="114">
        <v>1</v>
      </c>
      <c r="G33" s="114" t="s">
        <v>833</v>
      </c>
      <c r="H33" s="350">
        <v>44926</v>
      </c>
      <c r="I33" s="350">
        <v>40148</v>
      </c>
      <c r="J33" s="417">
        <v>406.03773583257703</v>
      </c>
      <c r="K33" s="417">
        <v>406.03773583257703</v>
      </c>
      <c r="L33" s="238">
        <v>2570</v>
      </c>
      <c r="M33" s="506">
        <v>15</v>
      </c>
      <c r="N33" s="238">
        <v>390</v>
      </c>
      <c r="O33" s="238">
        <v>400</v>
      </c>
      <c r="P33" s="344">
        <f t="shared" si="0"/>
        <v>-1.49</v>
      </c>
      <c r="Q33" s="35"/>
      <c r="R33" s="35"/>
      <c r="S33" s="392"/>
      <c r="W33" s="511"/>
      <c r="X33" s="511"/>
      <c r="Z33" s="512"/>
      <c r="AA33" s="512"/>
    </row>
    <row r="34" spans="1:27" ht="25.5">
      <c r="A34" s="19">
        <v>29</v>
      </c>
      <c r="B34" s="47"/>
      <c r="C34" s="392" t="s">
        <v>892</v>
      </c>
      <c r="D34" s="498" t="s">
        <v>893</v>
      </c>
      <c r="E34" s="490" t="s">
        <v>891</v>
      </c>
      <c r="F34" s="114">
        <v>1</v>
      </c>
      <c r="G34" s="114" t="s">
        <v>833</v>
      </c>
      <c r="H34" s="350">
        <v>44926</v>
      </c>
      <c r="I34" s="350">
        <v>40148</v>
      </c>
      <c r="J34" s="417">
        <v>406.03773583257703</v>
      </c>
      <c r="K34" s="417">
        <v>406.03773583257703</v>
      </c>
      <c r="L34" s="238">
        <v>2390</v>
      </c>
      <c r="M34" s="506">
        <v>15</v>
      </c>
      <c r="N34" s="238">
        <v>360</v>
      </c>
      <c r="O34" s="238">
        <v>400</v>
      </c>
      <c r="P34" s="344">
        <f t="shared" si="0"/>
        <v>-1.49</v>
      </c>
      <c r="Q34" s="35"/>
      <c r="R34" s="35"/>
      <c r="S34" s="392"/>
      <c r="W34" s="511"/>
      <c r="X34" s="511"/>
      <c r="Z34" s="512"/>
      <c r="AA34" s="512"/>
    </row>
    <row r="35" spans="1:27" ht="27">
      <c r="A35" s="19">
        <v>30</v>
      </c>
      <c r="B35" s="47"/>
      <c r="C35" s="392" t="s">
        <v>894</v>
      </c>
      <c r="D35" s="498" t="s">
        <v>895</v>
      </c>
      <c r="E35" s="490" t="s">
        <v>880</v>
      </c>
      <c r="F35" s="114">
        <v>1</v>
      </c>
      <c r="G35" s="114" t="s">
        <v>833</v>
      </c>
      <c r="H35" s="350">
        <v>44926</v>
      </c>
      <c r="I35" s="350">
        <v>40148</v>
      </c>
      <c r="J35" s="417">
        <v>1015.09433958144</v>
      </c>
      <c r="K35" s="417">
        <v>1015.09433958144</v>
      </c>
      <c r="L35" s="238">
        <v>5580</v>
      </c>
      <c r="M35" s="506">
        <v>15</v>
      </c>
      <c r="N35" s="238">
        <v>840</v>
      </c>
      <c r="O35" s="238">
        <v>800</v>
      </c>
      <c r="P35" s="344">
        <f t="shared" si="0"/>
        <v>-21.19</v>
      </c>
      <c r="Q35" s="35"/>
      <c r="R35" s="35"/>
      <c r="S35" s="392"/>
      <c r="W35" s="511"/>
      <c r="X35" s="511"/>
      <c r="Z35" s="512"/>
      <c r="AA35" s="512"/>
    </row>
    <row r="36" spans="1:27" ht="25.5">
      <c r="A36" s="19">
        <v>31</v>
      </c>
      <c r="B36" s="47"/>
      <c r="C36" s="392" t="s">
        <v>896</v>
      </c>
      <c r="D36" s="498" t="s">
        <v>897</v>
      </c>
      <c r="E36" s="490" t="s">
        <v>891</v>
      </c>
      <c r="F36" s="114">
        <v>1</v>
      </c>
      <c r="G36" s="114" t="s">
        <v>833</v>
      </c>
      <c r="H36" s="350">
        <v>44926</v>
      </c>
      <c r="I36" s="350">
        <v>40148</v>
      </c>
      <c r="J36" s="417">
        <v>304.528301874433</v>
      </c>
      <c r="K36" s="417">
        <v>304.528301874433</v>
      </c>
      <c r="L36" s="238">
        <v>1950</v>
      </c>
      <c r="M36" s="506">
        <v>15</v>
      </c>
      <c r="N36" s="238">
        <v>290</v>
      </c>
      <c r="O36" s="238">
        <v>300</v>
      </c>
      <c r="P36" s="344">
        <f t="shared" si="0"/>
        <v>-1.49</v>
      </c>
      <c r="Q36" s="35"/>
      <c r="R36" s="35"/>
      <c r="S36" s="392"/>
      <c r="W36" s="511"/>
      <c r="X36" s="511"/>
      <c r="Z36" s="512"/>
      <c r="AA36" s="512"/>
    </row>
    <row r="37" spans="1:27" ht="25.5">
      <c r="A37" s="19">
        <v>32</v>
      </c>
      <c r="B37" s="47"/>
      <c r="C37" s="392" t="s">
        <v>898</v>
      </c>
      <c r="D37" s="498" t="s">
        <v>899</v>
      </c>
      <c r="E37" s="490" t="s">
        <v>880</v>
      </c>
      <c r="F37" s="114">
        <v>1</v>
      </c>
      <c r="G37" s="114" t="s">
        <v>833</v>
      </c>
      <c r="H37" s="350">
        <v>44926</v>
      </c>
      <c r="I37" s="350">
        <v>40148</v>
      </c>
      <c r="J37" s="417">
        <v>406.03773583257703</v>
      </c>
      <c r="K37" s="417">
        <v>406.03773583257703</v>
      </c>
      <c r="L37" s="238">
        <v>2390</v>
      </c>
      <c r="M37" s="506">
        <v>15</v>
      </c>
      <c r="N37" s="238">
        <v>360</v>
      </c>
      <c r="O37" s="238">
        <v>400</v>
      </c>
      <c r="P37" s="344">
        <f t="shared" si="0"/>
        <v>-1.49</v>
      </c>
      <c r="Q37" s="35"/>
      <c r="R37" s="35"/>
      <c r="S37" s="392"/>
      <c r="W37" s="511"/>
      <c r="X37" s="511"/>
      <c r="Z37" s="512"/>
      <c r="AA37" s="512"/>
    </row>
    <row r="38" spans="1:27" ht="25.5">
      <c r="A38" s="19">
        <v>33</v>
      </c>
      <c r="B38" s="47"/>
      <c r="C38" s="392" t="s">
        <v>900</v>
      </c>
      <c r="D38" s="498" t="s">
        <v>901</v>
      </c>
      <c r="E38" s="490" t="s">
        <v>902</v>
      </c>
      <c r="F38" s="114">
        <v>1</v>
      </c>
      <c r="G38" s="114" t="s">
        <v>833</v>
      </c>
      <c r="H38" s="350">
        <v>44926</v>
      </c>
      <c r="I38" s="350">
        <v>40148</v>
      </c>
      <c r="J38" s="417">
        <v>710.56603770700895</v>
      </c>
      <c r="K38" s="417">
        <v>710.56603770700895</v>
      </c>
      <c r="L38" s="238">
        <v>3810</v>
      </c>
      <c r="M38" s="506">
        <v>15</v>
      </c>
      <c r="N38" s="238">
        <v>570</v>
      </c>
      <c r="O38" s="238">
        <v>600</v>
      </c>
      <c r="P38" s="344">
        <f t="shared" si="0"/>
        <v>-15.56</v>
      </c>
      <c r="Q38" s="35"/>
      <c r="R38" s="35"/>
      <c r="S38" s="392"/>
      <c r="W38" s="511"/>
      <c r="X38" s="511"/>
      <c r="Z38" s="512"/>
      <c r="AA38" s="512"/>
    </row>
    <row r="39" spans="1:27" ht="25.5">
      <c r="A39" s="19">
        <v>34</v>
      </c>
      <c r="B39" s="47"/>
      <c r="C39" s="392" t="s">
        <v>903</v>
      </c>
      <c r="D39" s="498" t="s">
        <v>879</v>
      </c>
      <c r="E39" s="490" t="s">
        <v>880</v>
      </c>
      <c r="F39" s="114">
        <v>1</v>
      </c>
      <c r="G39" s="114" t="s">
        <v>833</v>
      </c>
      <c r="H39" s="350">
        <v>44926</v>
      </c>
      <c r="I39" s="350">
        <v>40148</v>
      </c>
      <c r="J39" s="417">
        <v>304.528301874433</v>
      </c>
      <c r="K39" s="417">
        <v>304.528301874433</v>
      </c>
      <c r="L39" s="238">
        <v>1770</v>
      </c>
      <c r="M39" s="506">
        <v>15</v>
      </c>
      <c r="N39" s="238">
        <v>270</v>
      </c>
      <c r="O39" s="238">
        <v>300</v>
      </c>
      <c r="P39" s="344">
        <f t="shared" si="0"/>
        <v>-1.49</v>
      </c>
      <c r="Q39" s="35"/>
      <c r="R39" s="35"/>
      <c r="S39" s="392"/>
      <c r="W39" s="511"/>
      <c r="X39" s="511"/>
      <c r="Z39" s="512"/>
      <c r="AA39" s="512"/>
    </row>
    <row r="40" spans="1:27" ht="25.5">
      <c r="A40" s="19">
        <v>35</v>
      </c>
      <c r="B40" s="47"/>
      <c r="C40" s="392" t="s">
        <v>904</v>
      </c>
      <c r="D40" s="498" t="s">
        <v>905</v>
      </c>
      <c r="E40" s="490" t="s">
        <v>906</v>
      </c>
      <c r="F40" s="114">
        <v>2</v>
      </c>
      <c r="G40" s="114" t="s">
        <v>833</v>
      </c>
      <c r="H40" s="350">
        <v>44926</v>
      </c>
      <c r="I40" s="350">
        <v>40179</v>
      </c>
      <c r="J40" s="417">
        <v>4973.9622639490699</v>
      </c>
      <c r="K40" s="417">
        <v>4973.9622639490699</v>
      </c>
      <c r="L40" s="238">
        <v>30270</v>
      </c>
      <c r="M40" s="506">
        <v>15</v>
      </c>
      <c r="N40" s="238">
        <v>4540</v>
      </c>
      <c r="O40" s="238">
        <v>4300</v>
      </c>
      <c r="P40" s="344">
        <f t="shared" si="0"/>
        <v>-13.55</v>
      </c>
      <c r="Q40" s="35"/>
      <c r="R40" s="35"/>
      <c r="S40" s="392"/>
      <c r="W40" s="511"/>
      <c r="X40" s="511"/>
      <c r="Z40" s="512"/>
      <c r="AA40" s="512"/>
    </row>
    <row r="41" spans="1:27" ht="25.5">
      <c r="A41" s="19">
        <v>36</v>
      </c>
      <c r="B41" s="47"/>
      <c r="C41" s="392" t="s">
        <v>907</v>
      </c>
      <c r="D41" s="498" t="s">
        <v>908</v>
      </c>
      <c r="E41" s="490" t="s">
        <v>909</v>
      </c>
      <c r="F41" s="114">
        <v>1</v>
      </c>
      <c r="G41" s="114" t="s">
        <v>833</v>
      </c>
      <c r="H41" s="350">
        <v>44926</v>
      </c>
      <c r="I41" s="350">
        <v>40238</v>
      </c>
      <c r="J41" s="417">
        <v>10455.471697688899</v>
      </c>
      <c r="K41" s="417">
        <v>10455.471697688899</v>
      </c>
      <c r="L41" s="238">
        <v>67260</v>
      </c>
      <c r="M41" s="506">
        <v>15</v>
      </c>
      <c r="N41" s="238">
        <v>10090</v>
      </c>
      <c r="O41" s="238">
        <v>9000</v>
      </c>
      <c r="P41" s="344">
        <f t="shared" si="0"/>
        <v>-13.92</v>
      </c>
      <c r="Q41" s="35"/>
      <c r="R41" s="35"/>
      <c r="S41" s="392"/>
      <c r="W41" s="511"/>
      <c r="X41" s="511"/>
      <c r="Z41" s="512"/>
      <c r="AA41" s="512"/>
    </row>
    <row r="42" spans="1:27" ht="16.5">
      <c r="A42" s="19">
        <v>37</v>
      </c>
      <c r="B42" s="47"/>
      <c r="C42" s="392" t="s">
        <v>910</v>
      </c>
      <c r="D42" s="498" t="s">
        <v>911</v>
      </c>
      <c r="E42" s="490"/>
      <c r="F42" s="114">
        <v>1</v>
      </c>
      <c r="G42" s="500" t="s">
        <v>823</v>
      </c>
      <c r="H42" s="350">
        <v>44926</v>
      </c>
      <c r="I42" s="350">
        <v>40057</v>
      </c>
      <c r="J42" s="417">
        <v>56439.245280728202</v>
      </c>
      <c r="K42" s="417">
        <v>56439.245280728202</v>
      </c>
      <c r="L42" s="238">
        <v>32300</v>
      </c>
      <c r="M42" s="506"/>
      <c r="N42" s="238">
        <v>32300</v>
      </c>
      <c r="O42" s="238">
        <v>32300</v>
      </c>
      <c r="P42" s="344">
        <f t="shared" si="0"/>
        <v>-42.77</v>
      </c>
      <c r="Q42" s="510" t="s">
        <v>824</v>
      </c>
      <c r="R42" s="35"/>
      <c r="S42" s="392"/>
      <c r="W42" s="511"/>
      <c r="X42" s="511"/>
      <c r="Z42" s="512"/>
      <c r="AA42" s="512"/>
    </row>
    <row r="43" spans="1:27" ht="25.5">
      <c r="A43" s="19">
        <v>38</v>
      </c>
      <c r="B43" s="47"/>
      <c r="C43" s="392" t="s">
        <v>912</v>
      </c>
      <c r="D43" s="498" t="s">
        <v>913</v>
      </c>
      <c r="E43" s="490" t="s">
        <v>914</v>
      </c>
      <c r="F43" s="114">
        <v>1</v>
      </c>
      <c r="G43" s="114" t="s">
        <v>833</v>
      </c>
      <c r="H43" s="350">
        <v>44926</v>
      </c>
      <c r="I43" s="350">
        <v>39934</v>
      </c>
      <c r="J43" s="417">
        <v>7207.1698110282396</v>
      </c>
      <c r="K43" s="417">
        <v>7207.1698110282396</v>
      </c>
      <c r="L43" s="238">
        <v>46280</v>
      </c>
      <c r="M43" s="506">
        <v>15</v>
      </c>
      <c r="N43" s="238">
        <v>6940</v>
      </c>
      <c r="O43" s="238">
        <v>6200</v>
      </c>
      <c r="P43" s="344">
        <f t="shared" si="0"/>
        <v>-13.97</v>
      </c>
      <c r="Q43" s="35"/>
      <c r="R43" s="35"/>
      <c r="S43" s="392"/>
      <c r="W43" s="511"/>
      <c r="X43" s="511"/>
      <c r="Z43" s="512"/>
      <c r="AA43" s="512"/>
    </row>
    <row r="44" spans="1:27" ht="25.5">
      <c r="A44" s="19">
        <v>39</v>
      </c>
      <c r="B44" s="47"/>
      <c r="C44" s="392" t="s">
        <v>915</v>
      </c>
      <c r="D44" s="498" t="s">
        <v>916</v>
      </c>
      <c r="E44" s="490" t="s">
        <v>917</v>
      </c>
      <c r="F44" s="114">
        <v>1</v>
      </c>
      <c r="G44" s="114" t="s">
        <v>833</v>
      </c>
      <c r="H44" s="350">
        <v>44926</v>
      </c>
      <c r="I44" s="350">
        <v>40026</v>
      </c>
      <c r="J44" s="417">
        <v>42938.490564295003</v>
      </c>
      <c r="K44" s="417">
        <v>42938.490564295003</v>
      </c>
      <c r="L44" s="238">
        <v>277430</v>
      </c>
      <c r="M44" s="506">
        <v>15</v>
      </c>
      <c r="N44" s="238">
        <v>41610</v>
      </c>
      <c r="O44" s="238">
        <v>36900</v>
      </c>
      <c r="P44" s="344">
        <f t="shared" si="0"/>
        <v>-14.06</v>
      </c>
      <c r="Q44" s="35"/>
      <c r="R44" s="35"/>
      <c r="S44" s="392"/>
      <c r="W44" s="511"/>
      <c r="X44" s="511"/>
      <c r="Z44" s="512"/>
      <c r="AA44" s="512"/>
    </row>
    <row r="45" spans="1:27" ht="13.5">
      <c r="A45" s="19">
        <v>40</v>
      </c>
      <c r="B45" s="47"/>
      <c r="C45" s="392" t="s">
        <v>918</v>
      </c>
      <c r="D45" s="498" t="s">
        <v>919</v>
      </c>
      <c r="E45" s="490" t="s">
        <v>920</v>
      </c>
      <c r="F45" s="114">
        <v>1</v>
      </c>
      <c r="G45" s="114" t="s">
        <v>833</v>
      </c>
      <c r="H45" s="350">
        <v>44926</v>
      </c>
      <c r="I45" s="350">
        <v>41244</v>
      </c>
      <c r="J45" s="417">
        <v>1319.6226414558701</v>
      </c>
      <c r="K45" s="417">
        <v>1319.6226414558701</v>
      </c>
      <c r="L45" s="238">
        <v>8410</v>
      </c>
      <c r="M45" s="506">
        <v>15</v>
      </c>
      <c r="N45" s="238">
        <v>1260</v>
      </c>
      <c r="O45" s="238">
        <v>1100</v>
      </c>
      <c r="P45" s="344">
        <f t="shared" si="0"/>
        <v>-16.64</v>
      </c>
      <c r="Q45" s="35"/>
      <c r="R45" s="35"/>
      <c r="S45" s="392"/>
      <c r="W45" s="511"/>
      <c r="X45" s="511"/>
      <c r="Z45" s="512"/>
      <c r="AA45" s="512"/>
    </row>
    <row r="46" spans="1:27" ht="25.5">
      <c r="A46" s="19">
        <v>41</v>
      </c>
      <c r="B46" s="47"/>
      <c r="C46" s="392" t="s">
        <v>921</v>
      </c>
      <c r="D46" s="498" t="s">
        <v>922</v>
      </c>
      <c r="E46" s="490" t="s">
        <v>923</v>
      </c>
      <c r="F46" s="114">
        <v>1</v>
      </c>
      <c r="G46" s="114" t="s">
        <v>833</v>
      </c>
      <c r="H46" s="350">
        <v>44926</v>
      </c>
      <c r="I46" s="350">
        <v>39904</v>
      </c>
      <c r="J46" s="417">
        <v>7004.1509431119503</v>
      </c>
      <c r="K46" s="417">
        <v>7004.1509431119503</v>
      </c>
      <c r="L46" s="238">
        <v>5230</v>
      </c>
      <c r="M46" s="506"/>
      <c r="N46" s="238">
        <v>5230</v>
      </c>
      <c r="O46" s="238">
        <v>5200</v>
      </c>
      <c r="P46" s="344">
        <f t="shared" si="0"/>
        <v>-25.76</v>
      </c>
      <c r="Q46" s="510" t="s">
        <v>824</v>
      </c>
      <c r="R46" s="35"/>
      <c r="S46" s="392"/>
      <c r="W46" s="511"/>
      <c r="X46" s="511"/>
      <c r="Z46" s="512"/>
      <c r="AA46" s="512"/>
    </row>
    <row r="47" spans="1:27" ht="25.5">
      <c r="A47" s="19">
        <v>42</v>
      </c>
      <c r="B47" s="47"/>
      <c r="C47" s="392" t="s">
        <v>924</v>
      </c>
      <c r="D47" s="498" t="s">
        <v>925</v>
      </c>
      <c r="E47" s="490" t="s">
        <v>923</v>
      </c>
      <c r="F47" s="114">
        <v>1</v>
      </c>
      <c r="G47" s="114" t="s">
        <v>833</v>
      </c>
      <c r="H47" s="350">
        <v>44926</v>
      </c>
      <c r="I47" s="350">
        <v>39904</v>
      </c>
      <c r="J47" s="417">
        <v>1725.66037728845</v>
      </c>
      <c r="K47" s="417">
        <v>1725.66037728845</v>
      </c>
      <c r="L47" s="238">
        <v>1520</v>
      </c>
      <c r="M47" s="506"/>
      <c r="N47" s="238">
        <v>1520</v>
      </c>
      <c r="O47" s="238">
        <v>1500</v>
      </c>
      <c r="P47" s="344">
        <f t="shared" si="0"/>
        <v>-13.08</v>
      </c>
      <c r="Q47" s="510" t="s">
        <v>824</v>
      </c>
      <c r="R47" s="35"/>
      <c r="S47" s="392"/>
      <c r="W47" s="511"/>
      <c r="X47" s="511"/>
      <c r="Z47" s="512"/>
      <c r="AA47" s="512"/>
    </row>
    <row r="48" spans="1:27" ht="25.5">
      <c r="A48" s="19">
        <v>43</v>
      </c>
      <c r="B48" s="47"/>
      <c r="C48" s="392" t="s">
        <v>926</v>
      </c>
      <c r="D48" s="498" t="s">
        <v>927</v>
      </c>
      <c r="E48" s="490" t="s">
        <v>923</v>
      </c>
      <c r="F48" s="114">
        <v>3</v>
      </c>
      <c r="G48" s="114" t="s">
        <v>833</v>
      </c>
      <c r="H48" s="350">
        <v>44926</v>
      </c>
      <c r="I48" s="350">
        <v>39904</v>
      </c>
      <c r="J48" s="417">
        <v>46897.358488662598</v>
      </c>
      <c r="K48" s="417">
        <v>46897.358488662598</v>
      </c>
      <c r="L48" s="238">
        <v>11760</v>
      </c>
      <c r="M48" s="506"/>
      <c r="N48" s="238">
        <v>11760</v>
      </c>
      <c r="O48" s="238">
        <v>11800</v>
      </c>
      <c r="P48" s="344">
        <f t="shared" si="0"/>
        <v>-74.84</v>
      </c>
      <c r="Q48" s="510" t="s">
        <v>824</v>
      </c>
      <c r="R48" s="35"/>
      <c r="S48" s="392"/>
      <c r="W48" s="511"/>
      <c r="X48" s="511"/>
      <c r="Z48" s="512"/>
      <c r="AA48" s="512"/>
    </row>
    <row r="49" spans="1:27" ht="25.5">
      <c r="A49" s="19">
        <v>44</v>
      </c>
      <c r="B49" s="47"/>
      <c r="C49" s="392" t="s">
        <v>928</v>
      </c>
      <c r="D49" s="498" t="s">
        <v>929</v>
      </c>
      <c r="E49" s="490" t="s">
        <v>923</v>
      </c>
      <c r="F49" s="114">
        <v>4</v>
      </c>
      <c r="G49" s="114" t="s">
        <v>833</v>
      </c>
      <c r="H49" s="350">
        <v>44926</v>
      </c>
      <c r="I49" s="350">
        <v>39904</v>
      </c>
      <c r="J49" s="417">
        <v>70143.018865077596</v>
      </c>
      <c r="K49" s="417">
        <v>70143.018865077596</v>
      </c>
      <c r="L49" s="238">
        <v>26120</v>
      </c>
      <c r="M49" s="506"/>
      <c r="N49" s="238">
        <v>26120</v>
      </c>
      <c r="O49" s="238">
        <v>26100</v>
      </c>
      <c r="P49" s="344">
        <f t="shared" si="0"/>
        <v>-62.79</v>
      </c>
      <c r="Q49" s="510" t="s">
        <v>824</v>
      </c>
      <c r="R49" s="35"/>
      <c r="S49" s="392"/>
      <c r="W49" s="511"/>
      <c r="X49" s="511"/>
      <c r="Z49" s="512"/>
      <c r="AA49" s="512"/>
    </row>
    <row r="50" spans="1:27" ht="13.5">
      <c r="A50" s="19">
        <v>45</v>
      </c>
      <c r="B50" s="47"/>
      <c r="C50" s="501" t="s">
        <v>930</v>
      </c>
      <c r="D50" s="498" t="s">
        <v>931</v>
      </c>
      <c r="E50" s="502" t="s">
        <v>923</v>
      </c>
      <c r="F50" s="114">
        <v>1</v>
      </c>
      <c r="G50" s="114" t="s">
        <v>833</v>
      </c>
      <c r="H50" s="350">
        <v>44926</v>
      </c>
      <c r="I50" s="350">
        <v>39904</v>
      </c>
      <c r="J50" s="417">
        <v>32584.5283005643</v>
      </c>
      <c r="K50" s="417">
        <v>32584.5283005643</v>
      </c>
      <c r="L50" s="238">
        <v>132210</v>
      </c>
      <c r="M50" s="506">
        <v>27</v>
      </c>
      <c r="N50" s="238">
        <v>35700</v>
      </c>
      <c r="O50" s="238">
        <v>24500</v>
      </c>
      <c r="P50" s="344">
        <f t="shared" si="0"/>
        <v>-24.81</v>
      </c>
      <c r="Q50" s="35"/>
      <c r="R50" s="35"/>
      <c r="S50" s="392"/>
      <c r="W50" s="511"/>
      <c r="X50" s="511"/>
      <c r="Z50" s="512"/>
      <c r="AA50" s="512"/>
    </row>
    <row r="51" spans="1:27" ht="25.5">
      <c r="A51" s="19">
        <v>46</v>
      </c>
      <c r="B51" s="47"/>
      <c r="C51" s="392" t="s">
        <v>932</v>
      </c>
      <c r="D51" s="498" t="s">
        <v>933</v>
      </c>
      <c r="E51" s="490" t="s">
        <v>923</v>
      </c>
      <c r="F51" s="114">
        <v>1</v>
      </c>
      <c r="G51" s="114" t="s">
        <v>833</v>
      </c>
      <c r="H51" s="350">
        <v>44926</v>
      </c>
      <c r="I51" s="350">
        <v>39965</v>
      </c>
      <c r="J51" s="417">
        <v>203.018867916288</v>
      </c>
      <c r="K51" s="417">
        <v>203.018867916288</v>
      </c>
      <c r="L51" s="238">
        <v>220</v>
      </c>
      <c r="M51" s="506"/>
      <c r="N51" s="238">
        <v>220</v>
      </c>
      <c r="O51" s="238">
        <v>200</v>
      </c>
      <c r="P51" s="344">
        <f t="shared" si="0"/>
        <v>-1.49</v>
      </c>
      <c r="Q51" s="510" t="s">
        <v>824</v>
      </c>
      <c r="R51" s="35"/>
      <c r="S51" s="392"/>
      <c r="W51" s="511"/>
      <c r="X51" s="511"/>
      <c r="Z51" s="512"/>
      <c r="AA51" s="512"/>
    </row>
    <row r="52" spans="1:27" ht="13.5">
      <c r="A52" s="19">
        <v>47</v>
      </c>
      <c r="B52" s="47"/>
      <c r="C52" s="392" t="s">
        <v>934</v>
      </c>
      <c r="D52" s="498" t="s">
        <v>935</v>
      </c>
      <c r="E52" s="490"/>
      <c r="F52" s="114">
        <v>1</v>
      </c>
      <c r="G52" s="114" t="s">
        <v>833</v>
      </c>
      <c r="H52" s="350">
        <v>44926</v>
      </c>
      <c r="I52" s="350">
        <v>41306</v>
      </c>
      <c r="J52" s="417">
        <v>406.03773583257703</v>
      </c>
      <c r="K52" s="417">
        <v>406.03773583257703</v>
      </c>
      <c r="L52" s="238">
        <v>2570</v>
      </c>
      <c r="M52" s="506">
        <v>15</v>
      </c>
      <c r="N52" s="238">
        <v>390</v>
      </c>
      <c r="O52" s="238">
        <v>400</v>
      </c>
      <c r="P52" s="344">
        <f t="shared" si="0"/>
        <v>-1.49</v>
      </c>
      <c r="Q52" s="35"/>
      <c r="R52" s="35"/>
      <c r="S52" s="392"/>
      <c r="W52" s="511"/>
      <c r="X52" s="511"/>
      <c r="Z52" s="512"/>
      <c r="AA52" s="512"/>
    </row>
    <row r="53" spans="1:27" ht="25.5">
      <c r="A53" s="19">
        <v>48</v>
      </c>
      <c r="B53" s="47"/>
      <c r="C53" s="392" t="s">
        <v>936</v>
      </c>
      <c r="D53" s="498" t="s">
        <v>937</v>
      </c>
      <c r="E53" s="490" t="s">
        <v>938</v>
      </c>
      <c r="F53" s="114">
        <v>1</v>
      </c>
      <c r="G53" s="114" t="s">
        <v>833</v>
      </c>
      <c r="H53" s="350">
        <v>44926</v>
      </c>
      <c r="I53" s="350">
        <v>41306</v>
      </c>
      <c r="J53" s="417">
        <v>203.018867916288</v>
      </c>
      <c r="K53" s="417">
        <v>203.018867916288</v>
      </c>
      <c r="L53" s="238">
        <v>1060</v>
      </c>
      <c r="M53" s="506">
        <v>15</v>
      </c>
      <c r="N53" s="238">
        <v>160</v>
      </c>
      <c r="O53" s="238">
        <v>200</v>
      </c>
      <c r="P53" s="344">
        <f t="shared" si="0"/>
        <v>-1.49</v>
      </c>
      <c r="Q53" s="35"/>
      <c r="R53" s="35"/>
      <c r="S53" s="392"/>
      <c r="W53" s="511"/>
      <c r="X53" s="511"/>
      <c r="Z53" s="512"/>
      <c r="AA53" s="512"/>
    </row>
    <row r="54" spans="1:27" ht="25.5">
      <c r="A54" s="19">
        <v>49</v>
      </c>
      <c r="B54" s="47"/>
      <c r="C54" s="392" t="s">
        <v>854</v>
      </c>
      <c r="D54" s="498" t="s">
        <v>939</v>
      </c>
      <c r="E54" s="490" t="s">
        <v>940</v>
      </c>
      <c r="F54" s="114">
        <v>1</v>
      </c>
      <c r="G54" s="114" t="s">
        <v>833</v>
      </c>
      <c r="H54" s="350">
        <v>44926</v>
      </c>
      <c r="I54" s="350">
        <v>41306</v>
      </c>
      <c r="J54" s="417">
        <v>86993.584902129602</v>
      </c>
      <c r="K54" s="417">
        <v>86993.584902129602</v>
      </c>
      <c r="L54" s="238">
        <v>261500</v>
      </c>
      <c r="M54" s="506">
        <v>27</v>
      </c>
      <c r="N54" s="238">
        <v>70610</v>
      </c>
      <c r="O54" s="238">
        <v>70600</v>
      </c>
      <c r="P54" s="344">
        <f t="shared" si="0"/>
        <v>-18.84</v>
      </c>
      <c r="Q54" s="35"/>
      <c r="R54" s="35"/>
      <c r="S54" s="392"/>
      <c r="W54" s="511"/>
      <c r="X54" s="511"/>
      <c r="Z54" s="512"/>
      <c r="AA54" s="512"/>
    </row>
    <row r="55" spans="1:27" ht="25.5">
      <c r="A55" s="19">
        <v>50</v>
      </c>
      <c r="B55" s="47"/>
      <c r="C55" s="392" t="s">
        <v>918</v>
      </c>
      <c r="D55" s="498" t="s">
        <v>919</v>
      </c>
      <c r="E55" s="490" t="s">
        <v>941</v>
      </c>
      <c r="F55" s="114">
        <v>2</v>
      </c>
      <c r="G55" s="114" t="s">
        <v>833</v>
      </c>
      <c r="H55" s="350">
        <v>44926</v>
      </c>
      <c r="I55" s="350">
        <v>41852</v>
      </c>
      <c r="J55" s="417">
        <v>7613.20754686082</v>
      </c>
      <c r="K55" s="417">
        <v>7613.20754686082</v>
      </c>
      <c r="L55" s="238">
        <v>1900</v>
      </c>
      <c r="M55" s="506"/>
      <c r="N55" s="238">
        <v>1900</v>
      </c>
      <c r="O55" s="238">
        <v>1900</v>
      </c>
      <c r="P55" s="344">
        <f t="shared" si="0"/>
        <v>-75.040000000000006</v>
      </c>
      <c r="Q55" s="510" t="s">
        <v>824</v>
      </c>
      <c r="R55" s="35"/>
      <c r="S55" s="392"/>
      <c r="W55" s="511"/>
      <c r="X55" s="511"/>
      <c r="Z55" s="512"/>
      <c r="AA55" s="512"/>
    </row>
    <row r="56" spans="1:27" ht="14.25">
      <c r="A56" s="19">
        <v>51</v>
      </c>
      <c r="B56" s="47"/>
      <c r="C56" s="503" t="s">
        <v>942</v>
      </c>
      <c r="D56" s="498" t="s">
        <v>943</v>
      </c>
      <c r="E56" s="490"/>
      <c r="F56" s="114">
        <v>1</v>
      </c>
      <c r="G56" s="114" t="s">
        <v>823</v>
      </c>
      <c r="H56" s="350">
        <v>44926</v>
      </c>
      <c r="I56" s="350">
        <v>41852</v>
      </c>
      <c r="J56" s="417">
        <v>657476.60374689999</v>
      </c>
      <c r="K56" s="417">
        <v>657476.60374689999</v>
      </c>
      <c r="L56" s="238">
        <v>148200</v>
      </c>
      <c r="M56" s="506"/>
      <c r="N56" s="238">
        <v>148200</v>
      </c>
      <c r="O56" s="238">
        <v>148200</v>
      </c>
      <c r="P56" s="344">
        <f t="shared" si="0"/>
        <v>-77.459999999999994</v>
      </c>
      <c r="Q56" s="510" t="s">
        <v>824</v>
      </c>
      <c r="R56" s="35"/>
      <c r="S56" s="392"/>
      <c r="W56" s="511"/>
      <c r="X56" s="511"/>
      <c r="Z56" s="512"/>
      <c r="AA56" s="512"/>
    </row>
    <row r="57" spans="1:27">
      <c r="A57" s="19">
        <v>52</v>
      </c>
      <c r="B57" s="47"/>
      <c r="C57" s="392" t="s">
        <v>944</v>
      </c>
      <c r="D57" s="498" t="s">
        <v>945</v>
      </c>
      <c r="E57" s="502" t="s">
        <v>832</v>
      </c>
      <c r="F57" s="114">
        <v>1</v>
      </c>
      <c r="G57" s="114" t="s">
        <v>823</v>
      </c>
      <c r="H57" s="350">
        <v>44926</v>
      </c>
      <c r="I57" s="350">
        <v>42064</v>
      </c>
      <c r="J57" s="417">
        <v>157441.132069082</v>
      </c>
      <c r="K57" s="417">
        <v>157441.132069082</v>
      </c>
      <c r="L57" s="238">
        <v>17480</v>
      </c>
      <c r="M57" s="506"/>
      <c r="N57" s="238">
        <v>17480</v>
      </c>
      <c r="O57" s="238">
        <v>17500</v>
      </c>
      <c r="P57" s="344">
        <f t="shared" si="0"/>
        <v>-88.88</v>
      </c>
      <c r="Q57" s="510" t="s">
        <v>824</v>
      </c>
      <c r="R57" s="35"/>
      <c r="S57" s="392"/>
      <c r="W57" s="511"/>
      <c r="X57" s="511"/>
      <c r="Z57" s="512"/>
      <c r="AA57" s="512"/>
    </row>
    <row r="58" spans="1:27" ht="21" customHeight="1">
      <c r="A58" s="19"/>
      <c r="B58" s="47"/>
      <c r="C58" s="392"/>
      <c r="D58" s="392"/>
      <c r="E58" s="392"/>
      <c r="F58" s="114"/>
      <c r="G58" s="116"/>
      <c r="H58" s="151"/>
      <c r="I58" s="151"/>
      <c r="J58" s="417"/>
      <c r="K58" s="417"/>
      <c r="L58" s="238"/>
      <c r="M58" s="507"/>
      <c r="N58" s="238"/>
      <c r="O58" s="238"/>
      <c r="P58" s="344">
        <f t="shared" ref="P58:P67" si="1">IF(K58=0,0,ROUND((N58-K58)/K58*100,2))</f>
        <v>0</v>
      </c>
      <c r="Q58" s="35"/>
      <c r="R58" s="35"/>
      <c r="S58" s="392"/>
    </row>
    <row r="59" spans="1:27" ht="21" customHeight="1">
      <c r="A59" s="19"/>
      <c r="B59" s="47"/>
      <c r="C59" s="392"/>
      <c r="D59" s="392"/>
      <c r="E59" s="392"/>
      <c r="F59" s="114"/>
      <c r="G59" s="116"/>
      <c r="H59" s="151"/>
      <c r="I59" s="151"/>
      <c r="J59" s="417"/>
      <c r="K59" s="417"/>
      <c r="L59" s="238"/>
      <c r="M59" s="507"/>
      <c r="N59" s="238"/>
      <c r="O59" s="238"/>
      <c r="P59" s="344"/>
      <c r="Q59" s="35"/>
      <c r="R59" s="35"/>
      <c r="S59" s="392"/>
    </row>
    <row r="60" spans="1:27" ht="21" customHeight="1">
      <c r="A60" s="19"/>
      <c r="B60" s="47"/>
      <c r="C60" s="392"/>
      <c r="D60" s="392"/>
      <c r="E60" s="392"/>
      <c r="F60" s="114"/>
      <c r="G60" s="116"/>
      <c r="H60" s="151"/>
      <c r="I60" s="151"/>
      <c r="J60" s="417"/>
      <c r="K60" s="417"/>
      <c r="L60" s="238"/>
      <c r="M60" s="507"/>
      <c r="N60" s="238"/>
      <c r="O60" s="238"/>
      <c r="P60" s="344"/>
      <c r="Q60" s="35"/>
      <c r="R60" s="35"/>
      <c r="S60" s="392"/>
    </row>
    <row r="61" spans="1:27" ht="21" customHeight="1">
      <c r="A61" s="19"/>
      <c r="B61" s="47"/>
      <c r="C61" s="392"/>
      <c r="D61" s="392"/>
      <c r="E61" s="392"/>
      <c r="F61" s="114"/>
      <c r="G61" s="116"/>
      <c r="H61" s="151"/>
      <c r="I61" s="151"/>
      <c r="J61" s="417"/>
      <c r="K61" s="417"/>
      <c r="L61" s="238"/>
      <c r="M61" s="507"/>
      <c r="N61" s="238"/>
      <c r="O61" s="238"/>
      <c r="P61" s="344"/>
      <c r="Q61" s="35"/>
      <c r="R61" s="35"/>
      <c r="S61" s="392"/>
    </row>
    <row r="62" spans="1:27" ht="21" customHeight="1">
      <c r="A62" s="19"/>
      <c r="B62" s="47"/>
      <c r="C62" s="392"/>
      <c r="D62" s="392"/>
      <c r="E62" s="392"/>
      <c r="F62" s="114"/>
      <c r="G62" s="116"/>
      <c r="H62" s="151"/>
      <c r="I62" s="151"/>
      <c r="J62" s="417"/>
      <c r="K62" s="417"/>
      <c r="L62" s="238"/>
      <c r="M62" s="507"/>
      <c r="N62" s="238"/>
      <c r="O62" s="238"/>
      <c r="P62" s="344"/>
      <c r="Q62" s="35"/>
      <c r="R62" s="35"/>
      <c r="S62" s="392"/>
    </row>
    <row r="63" spans="1:27" ht="21" customHeight="1">
      <c r="A63" s="19"/>
      <c r="B63" s="47"/>
      <c r="C63" s="392"/>
      <c r="D63" s="392"/>
      <c r="E63" s="392"/>
      <c r="F63" s="114"/>
      <c r="G63" s="116"/>
      <c r="H63" s="151"/>
      <c r="I63" s="151"/>
      <c r="J63" s="417"/>
      <c r="K63" s="417"/>
      <c r="L63" s="238"/>
      <c r="M63" s="507"/>
      <c r="N63" s="238"/>
      <c r="O63" s="238"/>
      <c r="P63" s="344"/>
      <c r="Q63" s="35"/>
      <c r="R63" s="35"/>
      <c r="S63" s="392"/>
    </row>
    <row r="64" spans="1:27" ht="21" customHeight="1">
      <c r="A64" s="19"/>
      <c r="B64" s="47"/>
      <c r="C64" s="392"/>
      <c r="D64" s="392"/>
      <c r="E64" s="392"/>
      <c r="F64" s="114"/>
      <c r="G64" s="116"/>
      <c r="H64" s="151"/>
      <c r="I64" s="151"/>
      <c r="J64" s="417"/>
      <c r="K64" s="417"/>
      <c r="L64" s="238"/>
      <c r="M64" s="507"/>
      <c r="N64" s="238"/>
      <c r="O64" s="238"/>
      <c r="P64" s="344"/>
      <c r="Q64" s="35"/>
      <c r="R64" s="35"/>
      <c r="S64" s="392"/>
    </row>
    <row r="65" spans="1:22" ht="21" customHeight="1">
      <c r="A65" s="19"/>
      <c r="B65" s="47"/>
      <c r="C65" s="392"/>
      <c r="D65" s="392"/>
      <c r="E65" s="392"/>
      <c r="F65" s="114"/>
      <c r="G65" s="116"/>
      <c r="H65" s="151"/>
      <c r="I65" s="151"/>
      <c r="J65" s="417"/>
      <c r="K65" s="417"/>
      <c r="L65" s="238"/>
      <c r="M65" s="507"/>
      <c r="N65" s="238"/>
      <c r="O65" s="238"/>
      <c r="P65" s="344">
        <f t="shared" si="1"/>
        <v>0</v>
      </c>
      <c r="Q65" s="35"/>
      <c r="R65" s="35"/>
      <c r="S65" s="392"/>
    </row>
    <row r="66" spans="1:22" ht="21" customHeight="1">
      <c r="A66" s="19"/>
      <c r="B66" s="47"/>
      <c r="C66" s="392"/>
      <c r="D66" s="392"/>
      <c r="E66" s="392"/>
      <c r="F66" s="114"/>
      <c r="G66" s="116"/>
      <c r="H66" s="151"/>
      <c r="I66" s="151"/>
      <c r="J66" s="417"/>
      <c r="K66" s="417"/>
      <c r="L66" s="238"/>
      <c r="M66" s="507"/>
      <c r="N66" s="238"/>
      <c r="O66" s="238"/>
      <c r="P66" s="344">
        <f t="shared" si="1"/>
        <v>0</v>
      </c>
      <c r="Q66" s="35"/>
      <c r="R66" s="35"/>
      <c r="S66" s="392"/>
    </row>
    <row r="67" spans="1:22" ht="21" customHeight="1">
      <c r="A67" s="19"/>
      <c r="B67" s="47"/>
      <c r="C67" s="392"/>
      <c r="D67" s="392"/>
      <c r="E67" s="392"/>
      <c r="F67" s="114"/>
      <c r="G67" s="116"/>
      <c r="H67" s="151"/>
      <c r="I67" s="151"/>
      <c r="J67" s="417"/>
      <c r="K67" s="417"/>
      <c r="L67" s="238"/>
      <c r="M67" s="507"/>
      <c r="N67" s="238"/>
      <c r="O67" s="238"/>
      <c r="P67" s="344">
        <f t="shared" si="1"/>
        <v>0</v>
      </c>
      <c r="Q67" s="35"/>
      <c r="R67" s="35"/>
      <c r="S67" s="392"/>
    </row>
    <row r="68" spans="1:22" ht="21" customHeight="1">
      <c r="A68" s="237"/>
      <c r="B68" s="47"/>
      <c r="C68" s="392"/>
      <c r="D68" s="392"/>
      <c r="E68" s="392"/>
      <c r="F68" s="114"/>
      <c r="G68" s="116"/>
      <c r="H68" s="151"/>
      <c r="I68" s="151"/>
      <c r="J68" s="417"/>
      <c r="K68" s="417"/>
      <c r="L68" s="238"/>
      <c r="M68" s="507"/>
      <c r="N68" s="238"/>
      <c r="O68" s="238"/>
      <c r="P68" s="355"/>
      <c r="Q68" s="35"/>
      <c r="R68" s="35"/>
      <c r="S68" s="392"/>
    </row>
    <row r="69" spans="1:22" s="494" customFormat="1" ht="21" customHeight="1">
      <c r="A69" s="283"/>
      <c r="B69" s="400"/>
      <c r="C69" s="513" t="s">
        <v>946</v>
      </c>
      <c r="D69" s="513"/>
      <c r="E69" s="514"/>
      <c r="F69" s="120">
        <f>SUM(F6:F68)</f>
        <v>65</v>
      </c>
      <c r="G69" s="120"/>
      <c r="H69" s="515"/>
      <c r="I69" s="515"/>
      <c r="J69" s="528">
        <f>SUM(J6:J68)</f>
        <v>1462040.3754920536</v>
      </c>
      <c r="K69" s="528">
        <f>SUM(K6:K68)</f>
        <v>1462040.3754920536</v>
      </c>
      <c r="L69" s="528">
        <f>SUM(L6:L68)</f>
        <v>1807250</v>
      </c>
      <c r="M69" s="528"/>
      <c r="N69" s="528">
        <f>SUM(N6:N68)</f>
        <v>608690</v>
      </c>
      <c r="O69" s="528">
        <f>SUM(O6:O68)</f>
        <v>590900</v>
      </c>
      <c r="P69" s="529">
        <f>IF(K69=0,0,ROUND((N69-K69)/K69*100,2))</f>
        <v>-58.37</v>
      </c>
      <c r="Q69" s="535"/>
      <c r="R69" s="535"/>
      <c r="S69" s="536"/>
      <c r="T69" s="537"/>
      <c r="U69" s="145"/>
      <c r="V69" s="145"/>
    </row>
    <row r="70" spans="1:22" s="145" customFormat="1" ht="21" customHeight="1">
      <c r="A70" s="516"/>
      <c r="B70" s="517"/>
      <c r="C70" s="120" t="s">
        <v>245</v>
      </c>
      <c r="D70" s="6"/>
      <c r="E70" s="518"/>
      <c r="F70" s="519"/>
      <c r="G70" s="520"/>
      <c r="H70" s="521"/>
      <c r="I70" s="521"/>
      <c r="J70" s="530"/>
      <c r="K70" s="530"/>
      <c r="L70" s="530"/>
      <c r="M70" s="531"/>
      <c r="N70" s="532"/>
      <c r="O70" s="532"/>
      <c r="P70" s="529"/>
      <c r="Q70" s="538"/>
      <c r="R70" s="538"/>
      <c r="S70" s="539"/>
    </row>
    <row r="71" spans="1:22" s="145" customFormat="1" ht="21" customHeight="1">
      <c r="A71" s="522"/>
      <c r="B71" s="523"/>
      <c r="C71" s="513" t="s">
        <v>947</v>
      </c>
      <c r="D71" s="524"/>
      <c r="E71" s="525"/>
      <c r="F71" s="526"/>
      <c r="G71" s="526"/>
      <c r="H71" s="527"/>
      <c r="I71" s="527"/>
      <c r="J71" s="528">
        <f>J69-J70</f>
        <v>1462040.3754920536</v>
      </c>
      <c r="K71" s="528">
        <f>K69-K70</f>
        <v>1462040.3754920536</v>
      </c>
      <c r="L71" s="528">
        <f>L69-L70</f>
        <v>1807250</v>
      </c>
      <c r="M71" s="528"/>
      <c r="N71" s="528">
        <f>N69-N70</f>
        <v>608690</v>
      </c>
      <c r="O71" s="528">
        <f>O69-O70</f>
        <v>590900</v>
      </c>
      <c r="P71" s="529">
        <f>IF(K71=0,0,ROUND((N71-K71)/K71*100,2))</f>
        <v>-58.37</v>
      </c>
      <c r="Q71" s="535"/>
      <c r="R71" s="535"/>
      <c r="S71" s="536"/>
    </row>
    <row r="72" spans="1:22" ht="21" customHeight="1">
      <c r="A72" s="145" t="str">
        <f>填表必读!A9&amp;填表必读!B9</f>
        <v>产权持有人填表人：刘竹</v>
      </c>
      <c r="I72" s="1118" t="str">
        <f>填表必读!A17&amp;填表必读!B17</f>
        <v>评估人员：赵义峰</v>
      </c>
      <c r="J72" s="1118"/>
      <c r="K72" s="1118"/>
      <c r="M72" s="74"/>
      <c r="N72" s="74"/>
      <c r="O72" s="74"/>
      <c r="P72" s="74"/>
      <c r="Q72" s="74" t="str">
        <f>现金!G21</f>
        <v>北京卓信大华资产评估有限公司</v>
      </c>
    </row>
    <row r="73" spans="1:22" ht="21" customHeight="1">
      <c r="A73" s="145" t="str">
        <f>填表必读!A11&amp;填表必读!B11</f>
        <v>填表日期：2023年5月5日</v>
      </c>
      <c r="J73" s="533"/>
    </row>
    <row r="74" spans="1:22" ht="21" customHeight="1">
      <c r="J74" s="534"/>
      <c r="K74" s="534"/>
    </row>
  </sheetData>
  <mergeCells count="19">
    <mergeCell ref="Q4:Q5"/>
    <mergeCell ref="R4:R5"/>
    <mergeCell ref="S4:S5"/>
    <mergeCell ref="T4:V4"/>
    <mergeCell ref="I72:K72"/>
    <mergeCell ref="M4:M5"/>
    <mergeCell ref="N4:N5"/>
    <mergeCell ref="O4:O5"/>
    <mergeCell ref="P4:P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</mergeCells>
  <phoneticPr fontId="12" type="noConversion"/>
  <printOptions horizontalCentered="1"/>
  <pageMargins left="0.74803149606299202" right="0.74803149606299202" top="0.70866141732283505" bottom="0.94488188976377996" header="0.98425196850393704" footer="0.62992125984252001"/>
  <pageSetup paperSize="9" scale="95" orientation="landscape" r:id="rId1"/>
  <headerFooter>
    <oddHeader>&amp;R&amp;"宋体,加粗"&amp;10第 &amp;P 页，共 &amp;N 页</oddHeader>
    <oddFooter>&amp;L&amp;"宋体,加粗"&amp;10产权持有人填表人：刘竹
填表日期：2023年5月5日&amp;C&amp;"宋体,加粗"&amp;10评估人员：赵义峰&amp;R&amp;"宋体,加粗"&amp;10北京卓信大华资产评估有限公司</oddFooter>
  </headerFooter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1" tint="0.499984740745262"/>
  </sheetPr>
  <dimension ref="A1:Y25"/>
  <sheetViews>
    <sheetView view="pageBreakPreview" zoomScale="90" zoomScaleNormal="100" zoomScaleSheetLayoutView="90" workbookViewId="0">
      <pane ySplit="5" topLeftCell="A6" activePane="bottomLeft" state="frozen"/>
      <selection pane="bottomLeft" activeCell="X10" sqref="X10"/>
    </sheetView>
  </sheetViews>
  <sheetFormatPr defaultColWidth="9" defaultRowHeight="21" customHeight="1"/>
  <cols>
    <col min="1" max="1" width="5.25" style="2" customWidth="1"/>
    <col min="2" max="2" width="8.25" style="466" customWidth="1"/>
    <col min="3" max="3" width="10.875" style="2" customWidth="1"/>
    <col min="4" max="4" width="10" style="2" customWidth="1"/>
    <col min="5" max="5" width="9.125" style="2" customWidth="1"/>
    <col min="6" max="6" width="2.75" style="2" customWidth="1"/>
    <col min="7" max="7" width="5.25" style="2" customWidth="1"/>
    <col min="8" max="8" width="7.625" style="427" customWidth="1"/>
    <col min="9" max="9" width="7.5" style="427" customWidth="1"/>
    <col min="10" max="10" width="8.625" style="2" customWidth="1"/>
    <col min="11" max="13" width="9.125" style="2" customWidth="1"/>
    <col min="14" max="14" width="7.25" style="2" customWidth="1"/>
    <col min="15" max="15" width="9.625" style="2" customWidth="1"/>
    <col min="16" max="16" width="4.25" style="2" customWidth="1"/>
    <col min="17" max="19" width="5.75" style="2" customWidth="1"/>
    <col min="20" max="20" width="7.75" style="2" customWidth="1"/>
    <col min="21" max="16384" width="9" style="2"/>
  </cols>
  <sheetData>
    <row r="1" spans="1:25" ht="21" customHeight="1">
      <c r="J1" s="123" t="s">
        <v>948</v>
      </c>
      <c r="K1" s="31"/>
      <c r="L1" s="31"/>
      <c r="Q1" s="74" t="s">
        <v>949</v>
      </c>
      <c r="R1" s="74"/>
      <c r="S1" s="74"/>
    </row>
    <row r="2" spans="1:25" ht="21" customHeight="1">
      <c r="K2" s="31"/>
      <c r="L2" s="31"/>
      <c r="P2" s="13"/>
      <c r="Q2" s="13"/>
      <c r="R2" s="13"/>
      <c r="S2" s="13"/>
    </row>
    <row r="3" spans="1:25" s="3" customFormat="1" ht="21" customHeight="1">
      <c r="A3" s="307" t="str">
        <f>分类汇总表!A3</f>
        <v>产权持有人名称：毕节赛德水泥有限公司</v>
      </c>
      <c r="B3" s="467"/>
      <c r="C3" s="122"/>
      <c r="D3" s="122"/>
      <c r="F3" s="122"/>
      <c r="G3" s="122"/>
      <c r="H3" s="447"/>
      <c r="I3" s="317" t="str">
        <f>分类汇总表!D3</f>
        <v xml:space="preserve">          评估基准日：2022年12月31日</v>
      </c>
      <c r="J3" s="146"/>
      <c r="K3" s="122"/>
      <c r="L3" s="122"/>
      <c r="M3" s="122"/>
      <c r="O3" s="122"/>
      <c r="P3" s="122"/>
      <c r="Q3" s="15" t="s">
        <v>184</v>
      </c>
      <c r="R3" s="15"/>
      <c r="S3" s="15"/>
      <c r="T3" s="122"/>
    </row>
    <row r="4" spans="1:25" s="4" customFormat="1" ht="21" customHeight="1">
      <c r="A4" s="1110" t="s">
        <v>88</v>
      </c>
      <c r="B4" s="1122" t="s">
        <v>950</v>
      </c>
      <c r="C4" s="1110" t="s">
        <v>951</v>
      </c>
      <c r="D4" s="1110" t="s">
        <v>343</v>
      </c>
      <c r="E4" s="1110" t="s">
        <v>952</v>
      </c>
      <c r="F4" s="1110" t="s">
        <v>396</v>
      </c>
      <c r="G4" s="1110" t="s">
        <v>344</v>
      </c>
      <c r="H4" s="1110" t="s">
        <v>816</v>
      </c>
      <c r="I4" s="1110" t="s">
        <v>817</v>
      </c>
      <c r="J4" s="432" t="s">
        <v>953</v>
      </c>
      <c r="K4" s="448" t="s">
        <v>189</v>
      </c>
      <c r="L4" s="449"/>
      <c r="M4" s="450" t="s">
        <v>25</v>
      </c>
      <c r="N4" s="479"/>
      <c r="O4" s="452"/>
      <c r="P4" s="1110" t="s">
        <v>27</v>
      </c>
      <c r="Q4" s="1110" t="s">
        <v>818</v>
      </c>
      <c r="R4" s="1110" t="s">
        <v>462</v>
      </c>
      <c r="S4" s="1110" t="s">
        <v>954</v>
      </c>
      <c r="T4" s="1110" t="s">
        <v>955</v>
      </c>
      <c r="U4" s="976" t="s">
        <v>598</v>
      </c>
      <c r="V4" s="977"/>
      <c r="W4" s="977"/>
      <c r="X4" s="487"/>
      <c r="Y4" s="493"/>
    </row>
    <row r="5" spans="1:25" s="31" customFormat="1" ht="21" customHeight="1">
      <c r="A5" s="1121"/>
      <c r="B5" s="1123"/>
      <c r="C5" s="1121"/>
      <c r="D5" s="1121"/>
      <c r="E5" s="1121"/>
      <c r="F5" s="1121"/>
      <c r="G5" s="1111"/>
      <c r="H5" s="1111" t="s">
        <v>956</v>
      </c>
      <c r="I5" s="1111" t="s">
        <v>956</v>
      </c>
      <c r="J5" s="468" t="s">
        <v>957</v>
      </c>
      <c r="K5" s="432" t="s">
        <v>820</v>
      </c>
      <c r="L5" s="432" t="s">
        <v>628</v>
      </c>
      <c r="M5" s="432" t="s">
        <v>627</v>
      </c>
      <c r="N5" s="69" t="s">
        <v>450</v>
      </c>
      <c r="O5" s="432" t="s">
        <v>628</v>
      </c>
      <c r="P5" s="1121"/>
      <c r="Q5" s="1121"/>
      <c r="R5" s="1111"/>
      <c r="S5" s="1111"/>
      <c r="T5" s="1121"/>
      <c r="U5" s="17" t="s">
        <v>267</v>
      </c>
      <c r="V5" s="17" t="s">
        <v>268</v>
      </c>
      <c r="W5" s="70" t="s">
        <v>269</v>
      </c>
      <c r="X5" s="488"/>
      <c r="Y5" s="488"/>
    </row>
    <row r="6" spans="1:25" s="31" customFormat="1" ht="51">
      <c r="A6" s="19">
        <v>1</v>
      </c>
      <c r="B6" s="469" t="s">
        <v>958</v>
      </c>
      <c r="C6" s="470" t="s">
        <v>959</v>
      </c>
      <c r="D6" s="470" t="s">
        <v>960</v>
      </c>
      <c r="E6" s="433" t="s">
        <v>866</v>
      </c>
      <c r="F6" s="237">
        <v>1</v>
      </c>
      <c r="G6" s="237" t="s">
        <v>961</v>
      </c>
      <c r="H6" s="350">
        <v>44926</v>
      </c>
      <c r="I6" s="350">
        <v>41145</v>
      </c>
      <c r="J6" s="114">
        <v>319806</v>
      </c>
      <c r="K6" s="417">
        <v>426441.13205816399</v>
      </c>
      <c r="L6" s="417">
        <v>426441.13205816399</v>
      </c>
      <c r="M6" s="346">
        <v>1239200</v>
      </c>
      <c r="N6" s="114">
        <v>26</v>
      </c>
      <c r="O6" s="346">
        <v>322200</v>
      </c>
      <c r="P6" s="358">
        <f t="shared" ref="P6:P11" si="0">IF(L6=0,0,ROUND((O6-L6)/L6*100,2))</f>
        <v>-24.44</v>
      </c>
      <c r="Q6" s="434" t="s">
        <v>962</v>
      </c>
      <c r="R6" s="433"/>
      <c r="S6" s="433"/>
      <c r="T6" s="237"/>
      <c r="U6" s="446"/>
      <c r="X6" s="489"/>
      <c r="Y6" s="489"/>
    </row>
    <row r="7" spans="1:25" s="31" customFormat="1" ht="38.25">
      <c r="A7" s="237">
        <v>2</v>
      </c>
      <c r="B7" s="116" t="s">
        <v>963</v>
      </c>
      <c r="C7" s="470" t="s">
        <v>964</v>
      </c>
      <c r="D7" s="470" t="s">
        <v>965</v>
      </c>
      <c r="E7" s="433" t="s">
        <v>966</v>
      </c>
      <c r="F7" s="237">
        <v>1</v>
      </c>
      <c r="G7" s="237" t="s">
        <v>961</v>
      </c>
      <c r="H7" s="350">
        <v>44926</v>
      </c>
      <c r="I7" s="350">
        <v>41116</v>
      </c>
      <c r="J7" s="114">
        <v>235806</v>
      </c>
      <c r="K7" s="417">
        <v>109528.679240838</v>
      </c>
      <c r="L7" s="417">
        <v>109528.679240838</v>
      </c>
      <c r="M7" s="346">
        <v>14000</v>
      </c>
      <c r="N7" s="114"/>
      <c r="O7" s="346">
        <v>14000</v>
      </c>
      <c r="P7" s="358">
        <f t="shared" si="0"/>
        <v>-87.22</v>
      </c>
      <c r="Q7" s="434" t="s">
        <v>967</v>
      </c>
      <c r="R7" s="433"/>
      <c r="S7" s="433"/>
      <c r="T7" s="237"/>
      <c r="U7" s="446"/>
      <c r="X7" s="489"/>
      <c r="Y7" s="489"/>
    </row>
    <row r="8" spans="1:25" s="31" customFormat="1" ht="38.25">
      <c r="A8" s="19">
        <v>3</v>
      </c>
      <c r="B8" s="116" t="s">
        <v>968</v>
      </c>
      <c r="C8" s="470" t="s">
        <v>964</v>
      </c>
      <c r="D8" s="470" t="s">
        <v>965</v>
      </c>
      <c r="E8" s="433" t="s">
        <v>966</v>
      </c>
      <c r="F8" s="237">
        <v>1</v>
      </c>
      <c r="G8" s="237" t="s">
        <v>961</v>
      </c>
      <c r="H8" s="350">
        <v>44926</v>
      </c>
      <c r="I8" s="350">
        <v>41116</v>
      </c>
      <c r="J8" s="114">
        <v>222706</v>
      </c>
      <c r="K8" s="417">
        <v>109528.679240838</v>
      </c>
      <c r="L8" s="417">
        <v>109528.679240838</v>
      </c>
      <c r="M8" s="346">
        <v>14000</v>
      </c>
      <c r="N8" s="114"/>
      <c r="O8" s="346">
        <v>14000</v>
      </c>
      <c r="P8" s="358">
        <f t="shared" si="0"/>
        <v>-87.22</v>
      </c>
      <c r="Q8" s="434" t="s">
        <v>967</v>
      </c>
      <c r="R8" s="433"/>
      <c r="S8" s="433"/>
      <c r="T8" s="237"/>
      <c r="U8" s="446"/>
      <c r="X8" s="489"/>
      <c r="Y8" s="489"/>
    </row>
    <row r="9" spans="1:25" s="31" customFormat="1" ht="40.5">
      <c r="A9" s="237">
        <v>4</v>
      </c>
      <c r="B9" s="116" t="s">
        <v>969</v>
      </c>
      <c r="C9" s="470" t="s">
        <v>964</v>
      </c>
      <c r="D9" s="470" t="s">
        <v>965</v>
      </c>
      <c r="E9" s="392" t="s">
        <v>966</v>
      </c>
      <c r="F9" s="237">
        <v>1</v>
      </c>
      <c r="G9" s="237" t="s">
        <v>961</v>
      </c>
      <c r="H9" s="350">
        <v>44926</v>
      </c>
      <c r="I9" s="350">
        <v>41115</v>
      </c>
      <c r="J9" s="114">
        <v>231806</v>
      </c>
      <c r="K9" s="417">
        <v>109528.679240838</v>
      </c>
      <c r="L9" s="417">
        <v>109528.679240838</v>
      </c>
      <c r="M9" s="346">
        <v>14000</v>
      </c>
      <c r="N9" s="114"/>
      <c r="O9" s="346">
        <v>14000</v>
      </c>
      <c r="P9" s="358">
        <f t="shared" si="0"/>
        <v>-87.22</v>
      </c>
      <c r="Q9" s="434" t="s">
        <v>967</v>
      </c>
      <c r="R9" s="490"/>
      <c r="S9" s="490"/>
      <c r="T9" s="237"/>
      <c r="U9" s="446"/>
      <c r="X9" s="489"/>
      <c r="Y9" s="489"/>
    </row>
    <row r="10" spans="1:25" s="31" customFormat="1" ht="40.5">
      <c r="A10" s="19">
        <v>5</v>
      </c>
      <c r="B10" s="116" t="s">
        <v>970</v>
      </c>
      <c r="C10" s="470" t="s">
        <v>964</v>
      </c>
      <c r="D10" s="470" t="s">
        <v>965</v>
      </c>
      <c r="E10" s="392" t="s">
        <v>966</v>
      </c>
      <c r="F10" s="237">
        <v>1</v>
      </c>
      <c r="G10" s="237" t="s">
        <v>961</v>
      </c>
      <c r="H10" s="350">
        <v>44926</v>
      </c>
      <c r="I10" s="350">
        <v>41116</v>
      </c>
      <c r="J10" s="114">
        <v>222806</v>
      </c>
      <c r="K10" s="417">
        <v>109528.679240838</v>
      </c>
      <c r="L10" s="417">
        <v>109528.679240838</v>
      </c>
      <c r="M10" s="346">
        <v>14000</v>
      </c>
      <c r="N10" s="114"/>
      <c r="O10" s="346">
        <v>14000</v>
      </c>
      <c r="P10" s="358">
        <f t="shared" si="0"/>
        <v>-87.22</v>
      </c>
      <c r="Q10" s="434" t="s">
        <v>967</v>
      </c>
      <c r="R10" s="490"/>
      <c r="S10" s="490"/>
      <c r="T10" s="237"/>
      <c r="U10" s="446"/>
      <c r="X10" s="489"/>
      <c r="Y10" s="489"/>
    </row>
    <row r="11" spans="1:25" s="31" customFormat="1" ht="40.5">
      <c r="A11" s="237">
        <v>6</v>
      </c>
      <c r="B11" s="116" t="s">
        <v>971</v>
      </c>
      <c r="C11" s="942" t="s">
        <v>964</v>
      </c>
      <c r="D11" s="470" t="s">
        <v>965</v>
      </c>
      <c r="E11" s="392" t="s">
        <v>966</v>
      </c>
      <c r="F11" s="237">
        <v>1</v>
      </c>
      <c r="G11" s="237" t="s">
        <v>961</v>
      </c>
      <c r="H11" s="350">
        <v>44926</v>
      </c>
      <c r="I11" s="350">
        <v>41116</v>
      </c>
      <c r="J11" s="114">
        <v>219854</v>
      </c>
      <c r="K11" s="417">
        <v>109528.679240838</v>
      </c>
      <c r="L11" s="417">
        <v>109528.679240838</v>
      </c>
      <c r="M11" s="346">
        <v>14000</v>
      </c>
      <c r="N11" s="114"/>
      <c r="O11" s="346">
        <v>14000</v>
      </c>
      <c r="P11" s="358">
        <f t="shared" si="0"/>
        <v>-87.22</v>
      </c>
      <c r="Q11" s="434" t="s">
        <v>967</v>
      </c>
      <c r="R11" s="490"/>
      <c r="S11" s="490"/>
      <c r="T11" s="237"/>
      <c r="U11" s="446"/>
      <c r="X11" s="489"/>
      <c r="Y11" s="489"/>
    </row>
    <row r="12" spans="1:25" s="31" customFormat="1" ht="21" customHeight="1">
      <c r="A12" s="237"/>
      <c r="B12" s="116"/>
      <c r="C12" s="470"/>
      <c r="D12" s="470"/>
      <c r="E12" s="392"/>
      <c r="F12" s="237"/>
      <c r="G12" s="237"/>
      <c r="H12" s="471"/>
      <c r="I12" s="471"/>
      <c r="J12" s="341"/>
      <c r="K12" s="417"/>
      <c r="L12" s="417"/>
      <c r="M12" s="346"/>
      <c r="N12" s="341"/>
      <c r="O12" s="346"/>
      <c r="P12" s="480"/>
      <c r="Q12" s="490"/>
      <c r="R12" s="490"/>
      <c r="S12" s="490"/>
      <c r="T12" s="237"/>
      <c r="U12" s="446"/>
    </row>
    <row r="13" spans="1:25" s="31" customFormat="1" ht="21" customHeight="1">
      <c r="A13" s="237"/>
      <c r="B13" s="116"/>
      <c r="C13" s="470"/>
      <c r="D13" s="470"/>
      <c r="E13" s="392"/>
      <c r="F13" s="237"/>
      <c r="G13" s="237"/>
      <c r="H13" s="471"/>
      <c r="I13" s="471"/>
      <c r="J13" s="341"/>
      <c r="K13" s="417"/>
      <c r="L13" s="417"/>
      <c r="M13" s="346"/>
      <c r="N13" s="341"/>
      <c r="O13" s="346"/>
      <c r="P13" s="480"/>
      <c r="Q13" s="490"/>
      <c r="R13" s="490"/>
      <c r="S13" s="490"/>
      <c r="T13" s="237"/>
      <c r="U13" s="446"/>
    </row>
    <row r="14" spans="1:25" s="31" customFormat="1" ht="21" customHeight="1">
      <c r="A14" s="440"/>
      <c r="B14" s="472"/>
      <c r="C14" s="470"/>
      <c r="D14" s="473"/>
      <c r="E14" s="474"/>
      <c r="F14" s="440"/>
      <c r="G14" s="440"/>
      <c r="H14" s="475"/>
      <c r="I14" s="475"/>
      <c r="J14" s="481"/>
      <c r="K14" s="482"/>
      <c r="L14" s="482"/>
      <c r="M14" s="483"/>
      <c r="N14" s="481"/>
      <c r="O14" s="483"/>
      <c r="P14" s="480"/>
      <c r="Q14" s="433"/>
      <c r="R14" s="474"/>
      <c r="S14" s="474"/>
      <c r="T14" s="440"/>
      <c r="U14" s="446"/>
    </row>
    <row r="15" spans="1:25" s="31" customFormat="1" ht="21" customHeight="1">
      <c r="A15" s="440"/>
      <c r="B15" s="472"/>
      <c r="C15" s="470"/>
      <c r="D15" s="473"/>
      <c r="E15" s="474"/>
      <c r="F15" s="440"/>
      <c r="G15" s="440"/>
      <c r="H15" s="475"/>
      <c r="I15" s="475"/>
      <c r="J15" s="481"/>
      <c r="K15" s="482"/>
      <c r="L15" s="482"/>
      <c r="M15" s="483"/>
      <c r="N15" s="481"/>
      <c r="O15" s="483"/>
      <c r="P15" s="480"/>
      <c r="Q15" s="433"/>
      <c r="R15" s="474"/>
      <c r="S15" s="474"/>
      <c r="T15" s="440"/>
      <c r="U15" s="446"/>
    </row>
    <row r="16" spans="1:25" s="31" customFormat="1" ht="21" customHeight="1">
      <c r="A16" s="440"/>
      <c r="B16" s="472"/>
      <c r="C16" s="470"/>
      <c r="D16" s="473"/>
      <c r="E16" s="474"/>
      <c r="F16" s="440"/>
      <c r="G16" s="440"/>
      <c r="H16" s="475"/>
      <c r="I16" s="475"/>
      <c r="J16" s="481"/>
      <c r="K16" s="482"/>
      <c r="L16" s="482"/>
      <c r="M16" s="483"/>
      <c r="N16" s="481"/>
      <c r="O16" s="483"/>
      <c r="P16" s="480"/>
      <c r="Q16" s="433"/>
      <c r="R16" s="474"/>
      <c r="S16" s="474"/>
      <c r="T16" s="440"/>
      <c r="U16" s="446"/>
    </row>
    <row r="17" spans="1:21" s="31" customFormat="1" ht="21" customHeight="1">
      <c r="A17" s="476"/>
      <c r="B17" s="472"/>
      <c r="C17" s="120" t="s">
        <v>972</v>
      </c>
      <c r="D17" s="472"/>
      <c r="E17" s="472"/>
      <c r="F17" s="477">
        <f>SUM(F6:F16)</f>
        <v>6</v>
      </c>
      <c r="G17" s="478"/>
      <c r="H17" s="475"/>
      <c r="I17" s="475"/>
      <c r="J17" s="484"/>
      <c r="K17" s="485">
        <f>SUM(K6:K16)</f>
        <v>974084.5282623542</v>
      </c>
      <c r="L17" s="485">
        <f>SUM(L6:L16)</f>
        <v>974084.5282623542</v>
      </c>
      <c r="M17" s="485">
        <f>SUM(M6:M16)</f>
        <v>1309200</v>
      </c>
      <c r="N17" s="485"/>
      <c r="O17" s="485">
        <f>SUM(O6:O16)</f>
        <v>392200</v>
      </c>
      <c r="P17" s="485">
        <f>IF(L17=0,0,ROUND((O17-L17)/L17*100,2))</f>
        <v>-59.74</v>
      </c>
      <c r="Q17" s="491"/>
      <c r="R17" s="492"/>
      <c r="S17" s="492"/>
      <c r="T17" s="478"/>
      <c r="U17" s="446"/>
    </row>
    <row r="18" spans="1:21" s="31" customFormat="1" ht="21" customHeight="1">
      <c r="A18" s="476"/>
      <c r="B18" s="472"/>
      <c r="C18" s="120" t="s">
        <v>245</v>
      </c>
      <c r="D18" s="472"/>
      <c r="E18" s="472"/>
      <c r="F18" s="472"/>
      <c r="G18" s="478"/>
      <c r="H18" s="475"/>
      <c r="I18" s="475"/>
      <c r="J18" s="484"/>
      <c r="K18" s="486"/>
      <c r="L18" s="486"/>
      <c r="M18" s="486"/>
      <c r="N18" s="486"/>
      <c r="O18" s="486"/>
      <c r="P18" s="485"/>
      <c r="Q18" s="472"/>
      <c r="R18" s="472"/>
      <c r="S18" s="472"/>
      <c r="T18" s="478"/>
      <c r="U18" s="446"/>
    </row>
    <row r="19" spans="1:21" s="31" customFormat="1" ht="21" customHeight="1">
      <c r="A19" s="47"/>
      <c r="B19" s="120"/>
      <c r="C19" s="120" t="s">
        <v>973</v>
      </c>
      <c r="D19" s="47"/>
      <c r="E19" s="47"/>
      <c r="F19" s="47"/>
      <c r="G19" s="47"/>
      <c r="H19" s="435"/>
      <c r="I19" s="435"/>
      <c r="J19" s="116"/>
      <c r="K19" s="485">
        <f>K17-K18</f>
        <v>974084.5282623542</v>
      </c>
      <c r="L19" s="485">
        <f>L17-L18</f>
        <v>974084.5282623542</v>
      </c>
      <c r="M19" s="485">
        <f>M17-M18</f>
        <v>1309200</v>
      </c>
      <c r="N19" s="485"/>
      <c r="O19" s="485">
        <f>O17-O18</f>
        <v>392200</v>
      </c>
      <c r="P19" s="485">
        <f>IF(L19=0,0,ROUND((O19-L19)/L19*100,2))</f>
        <v>-59.74</v>
      </c>
      <c r="Q19" s="47"/>
      <c r="R19" s="47"/>
      <c r="S19" s="47"/>
      <c r="T19" s="47"/>
    </row>
    <row r="20" spans="1:21" s="31" customFormat="1" ht="21" customHeight="1">
      <c r="A20" s="145" t="str">
        <f>填表必读!A9&amp;填表必读!B9</f>
        <v>产权持有人填表人：刘竹</v>
      </c>
      <c r="B20" s="446"/>
      <c r="H20" s="447"/>
      <c r="I20" s="145" t="str">
        <f>填表必读!A17&amp;填表必读!B17</f>
        <v>评估人员：赵义峰</v>
      </c>
      <c r="M20" s="967" t="str">
        <f>现金!G21</f>
        <v>北京卓信大华资产评估有限公司</v>
      </c>
      <c r="N20" s="967"/>
      <c r="O20" s="967"/>
      <c r="P20" s="967"/>
      <c r="Q20" s="967"/>
    </row>
    <row r="21" spans="1:21" s="31" customFormat="1" ht="21" customHeight="1">
      <c r="A21" s="145" t="str">
        <f>填表必读!A11&amp;填表必读!B11</f>
        <v>填表日期：2023年5月5日</v>
      </c>
      <c r="B21" s="446"/>
      <c r="H21" s="447"/>
      <c r="I21" s="447"/>
    </row>
    <row r="22" spans="1:21" s="31" customFormat="1" ht="21" customHeight="1">
      <c r="B22" s="446"/>
      <c r="H22" s="447"/>
      <c r="I22" s="447"/>
    </row>
    <row r="23" spans="1:21" ht="21" customHeight="1">
      <c r="H23" s="447"/>
      <c r="I23" s="447"/>
      <c r="J23" s="31"/>
      <c r="K23" s="31"/>
      <c r="L23" s="31"/>
      <c r="M23" s="31"/>
      <c r="N23" s="31"/>
      <c r="O23" s="31"/>
    </row>
    <row r="24" spans="1:21" ht="21" customHeight="1">
      <c r="H24" s="447"/>
      <c r="I24" s="447"/>
      <c r="J24" s="31"/>
      <c r="K24" s="31"/>
      <c r="L24" s="31"/>
      <c r="M24" s="31"/>
      <c r="N24" s="31"/>
      <c r="O24" s="31"/>
    </row>
    <row r="25" spans="1:21" ht="21" customHeight="1">
      <c r="H25" s="447"/>
      <c r="I25" s="447"/>
      <c r="J25" s="31"/>
      <c r="K25" s="31"/>
      <c r="L25" s="31"/>
      <c r="M25" s="31"/>
      <c r="N25" s="31"/>
      <c r="O25" s="31"/>
    </row>
  </sheetData>
  <mergeCells count="16">
    <mergeCell ref="U4:W4"/>
    <mergeCell ref="M20:Q2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</mergeCells>
  <phoneticPr fontId="12" type="noConversion"/>
  <printOptions horizontalCentered="1"/>
  <pageMargins left="0.74803149606299202" right="0.74803149606299202" top="0.70866141732283505" bottom="0.94488188976377996" header="1.05" footer="0.62992125984252001"/>
  <pageSetup paperSize="9" scale="94" fitToHeight="0" orientation="landscape" r:id="rId1"/>
  <headerFooter>
    <oddHeader>&amp;R&amp;"宋体,加粗"&amp;10第 &amp;P 页，共 &amp;N 页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22"/>
  <sheetViews>
    <sheetView view="pageBreakPreview" zoomScaleNormal="100" zoomScaleSheetLayoutView="100" workbookViewId="0">
      <pane ySplit="4" topLeftCell="A5" activePane="bottomLeft" state="frozen"/>
      <selection pane="bottomLeft" activeCell="M22" sqref="M22"/>
    </sheetView>
  </sheetViews>
  <sheetFormatPr defaultColWidth="9" defaultRowHeight="15.75"/>
  <cols>
    <col min="1" max="1" width="5.75" style="2" customWidth="1"/>
    <col min="2" max="2" width="28.75" style="2" customWidth="1"/>
    <col min="3" max="3" width="22" style="2" customWidth="1"/>
    <col min="4" max="4" width="24.125" style="2" customWidth="1"/>
    <col min="5" max="5" width="20.5" style="2" customWidth="1"/>
    <col min="6" max="6" width="19.875" style="2" customWidth="1"/>
    <col min="7" max="16384" width="9" style="2"/>
  </cols>
  <sheetData>
    <row r="1" spans="1:6" ht="30" customHeight="1">
      <c r="A1" s="293"/>
      <c r="B1" s="293"/>
      <c r="C1" s="902" t="s">
        <v>174</v>
      </c>
    </row>
    <row r="2" spans="1:6" ht="15" customHeight="1">
      <c r="F2" s="74"/>
    </row>
    <row r="3" spans="1:6" s="3" customFormat="1" ht="17.649999999999999" customHeight="1">
      <c r="A3" s="145" t="str">
        <f>万元汇总表!A3</f>
        <v>产权持有人名称：毕节赛德水泥有限公司</v>
      </c>
      <c r="B3" s="145"/>
      <c r="C3" s="348" t="str">
        <f>万元汇总表!C3</f>
        <v xml:space="preserve">          评估基准日：2022年12月31日</v>
      </c>
      <c r="D3" s="31"/>
      <c r="E3" s="31"/>
      <c r="F3" s="74" t="s">
        <v>158</v>
      </c>
    </row>
    <row r="4" spans="1:6" s="4" customFormat="1" ht="21" customHeight="1">
      <c r="A4" s="17" t="s">
        <v>88</v>
      </c>
      <c r="B4" s="17" t="s">
        <v>89</v>
      </c>
      <c r="C4" s="17" t="s">
        <v>24</v>
      </c>
      <c r="D4" s="17" t="s">
        <v>25</v>
      </c>
      <c r="E4" s="17" t="s">
        <v>26</v>
      </c>
      <c r="F4" s="17" t="s">
        <v>27</v>
      </c>
    </row>
    <row r="5" spans="1:6" s="5" customFormat="1" ht="21" customHeight="1">
      <c r="A5" s="23" t="s">
        <v>175</v>
      </c>
      <c r="B5" s="899" t="s">
        <v>176</v>
      </c>
      <c r="C5" s="272">
        <f>现金!F20</f>
        <v>0</v>
      </c>
      <c r="D5" s="272">
        <f>现金!G20</f>
        <v>0</v>
      </c>
      <c r="E5" s="272">
        <f>D5-C5</f>
        <v>0</v>
      </c>
      <c r="F5" s="88">
        <f>IF(C5=0,0,ROUND((D5-C5)/C5*100,2))</f>
        <v>0</v>
      </c>
    </row>
    <row r="6" spans="1:6" s="5" customFormat="1" ht="21" customHeight="1">
      <c r="A6" s="23" t="s">
        <v>177</v>
      </c>
      <c r="B6" s="899" t="s">
        <v>178</v>
      </c>
      <c r="C6" s="272">
        <f>银行!G20</f>
        <v>0</v>
      </c>
      <c r="D6" s="272">
        <f>银行!H20</f>
        <v>0</v>
      </c>
      <c r="E6" s="272">
        <f>D6-C6</f>
        <v>0</v>
      </c>
      <c r="F6" s="88">
        <f>IF(C6=0,0,ROUND((D6-C6)/C6*100,2))</f>
        <v>0</v>
      </c>
    </row>
    <row r="7" spans="1:6" s="5" customFormat="1" ht="21" customHeight="1">
      <c r="A7" s="23" t="s">
        <v>179</v>
      </c>
      <c r="B7" s="899" t="s">
        <v>180</v>
      </c>
      <c r="C7" s="272">
        <f>其他货币资金!G21</f>
        <v>0</v>
      </c>
      <c r="D7" s="272">
        <f>其他货币资金!H21</f>
        <v>0</v>
      </c>
      <c r="E7" s="272">
        <f>D7-C7</f>
        <v>0</v>
      </c>
      <c r="F7" s="88">
        <f>IF(C7=0,0,ROUND((D7-C7)/C7*100,2))</f>
        <v>0</v>
      </c>
    </row>
    <row r="8" spans="1:6" s="5" customFormat="1" ht="21" customHeight="1">
      <c r="A8" s="19"/>
      <c r="B8" s="899"/>
      <c r="C8" s="272"/>
      <c r="D8" s="272"/>
      <c r="E8" s="272"/>
      <c r="F8" s="88"/>
    </row>
    <row r="9" spans="1:6" s="5" customFormat="1" ht="21" customHeight="1">
      <c r="A9" s="19"/>
      <c r="B9" s="899"/>
      <c r="C9" s="272"/>
      <c r="D9" s="272"/>
      <c r="E9" s="272"/>
      <c r="F9" s="88"/>
    </row>
    <row r="10" spans="1:6" s="5" customFormat="1" ht="21" customHeight="1">
      <c r="A10" s="19"/>
      <c r="B10" s="899"/>
      <c r="C10" s="272"/>
      <c r="D10" s="272"/>
      <c r="E10" s="272"/>
      <c r="F10" s="88"/>
    </row>
    <row r="11" spans="1:6" s="5" customFormat="1" ht="21" customHeight="1">
      <c r="A11" s="23"/>
      <c r="B11" s="899"/>
      <c r="C11" s="272"/>
      <c r="D11" s="272"/>
      <c r="E11" s="272"/>
      <c r="F11" s="88"/>
    </row>
    <row r="12" spans="1:6" s="5" customFormat="1" ht="21" customHeight="1">
      <c r="A12" s="25"/>
      <c r="B12" s="899"/>
      <c r="C12" s="272"/>
      <c r="D12" s="272"/>
      <c r="E12" s="272"/>
      <c r="F12" s="88"/>
    </row>
    <row r="13" spans="1:6" s="5" customFormat="1" ht="21" customHeight="1">
      <c r="A13" s="23"/>
      <c r="B13" s="899"/>
      <c r="C13" s="272"/>
      <c r="D13" s="272"/>
      <c r="E13" s="272"/>
      <c r="F13" s="88"/>
    </row>
    <row r="14" spans="1:6" s="5" customFormat="1" ht="21" customHeight="1">
      <c r="A14" s="23"/>
      <c r="B14" s="899"/>
      <c r="C14" s="272"/>
      <c r="D14" s="272"/>
      <c r="E14" s="272"/>
      <c r="F14" s="88"/>
    </row>
    <row r="15" spans="1:6" s="5" customFormat="1" ht="21" customHeight="1">
      <c r="A15" s="23"/>
      <c r="B15" s="899"/>
      <c r="C15" s="272"/>
      <c r="D15" s="272"/>
      <c r="E15" s="272"/>
      <c r="F15" s="88"/>
    </row>
    <row r="16" spans="1:6" s="5" customFormat="1" ht="21" customHeight="1">
      <c r="A16" s="23"/>
      <c r="B16" s="899"/>
      <c r="C16" s="272"/>
      <c r="D16" s="272"/>
      <c r="E16" s="272"/>
      <c r="F16" s="88"/>
    </row>
    <row r="17" spans="1:6" s="5" customFormat="1" ht="21" customHeight="1">
      <c r="A17" s="23"/>
      <c r="B17" s="899"/>
      <c r="C17" s="272"/>
      <c r="D17" s="272"/>
      <c r="E17" s="272"/>
      <c r="F17" s="88"/>
    </row>
    <row r="18" spans="1:6" s="5" customFormat="1" ht="21" customHeight="1">
      <c r="A18" s="23"/>
      <c r="B18" s="535"/>
      <c r="C18" s="34"/>
      <c r="D18" s="34"/>
      <c r="E18" s="34"/>
      <c r="F18" s="88"/>
    </row>
    <row r="19" spans="1:6" s="5" customFormat="1" ht="21" customHeight="1">
      <c r="A19" s="23"/>
      <c r="B19" s="35"/>
      <c r="C19" s="34"/>
      <c r="D19" s="34"/>
      <c r="E19" s="34"/>
      <c r="F19" s="88"/>
    </row>
    <row r="20" spans="1:6" s="6" customFormat="1" ht="21" customHeight="1">
      <c r="A20" s="23"/>
      <c r="B20" s="17" t="s">
        <v>181</v>
      </c>
      <c r="C20" s="28">
        <f>SUM(C5:C19)</f>
        <v>0</v>
      </c>
      <c r="D20" s="28">
        <f>SUM(D5:D19)</f>
        <v>0</v>
      </c>
      <c r="E20" s="28">
        <f>D20-C20</f>
        <v>0</v>
      </c>
      <c r="F20" s="75">
        <f>IF(C20=0,0,ROUND((D20-C20)/C20*100,2))</f>
        <v>0</v>
      </c>
    </row>
    <row r="21" spans="1:6" s="31" customFormat="1" ht="12.75">
      <c r="A21" s="145"/>
      <c r="D21" s="967" t="str">
        <f>现金!G21</f>
        <v>北京卓信大华资产评估有限公司</v>
      </c>
      <c r="E21" s="967"/>
      <c r="F21" s="967"/>
    </row>
    <row r="22" spans="1:6" s="31" customFormat="1" ht="12.75">
      <c r="A22" s="145"/>
    </row>
  </sheetData>
  <mergeCells count="1">
    <mergeCell ref="D21:F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r:id="rId1"/>
  <headerFooter>
    <oddHeader>&amp;R&amp;"宋体,加粗"&amp;10第 &amp;P 页，共 &amp;N 页</oddHeader>
  </headerFooter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1" tint="0.499984740745262"/>
  </sheetPr>
  <dimension ref="A1:W98"/>
  <sheetViews>
    <sheetView view="pageBreakPreview" zoomScaleNormal="100" zoomScaleSheetLayoutView="100" workbookViewId="0">
      <pane ySplit="5" topLeftCell="A6" activePane="bottomLeft" state="frozen"/>
      <selection pane="bottomLeft" activeCell="S11" sqref="S11"/>
    </sheetView>
  </sheetViews>
  <sheetFormatPr defaultColWidth="9" defaultRowHeight="21" customHeight="1"/>
  <cols>
    <col min="1" max="1" width="4.125" style="2" customWidth="1"/>
    <col min="2" max="2" width="3.25" style="2" hidden="1" customWidth="1"/>
    <col min="3" max="3" width="15.75" style="2" customWidth="1"/>
    <col min="4" max="4" width="12.25" style="426" customWidth="1"/>
    <col min="5" max="5" width="11.75" style="426" customWidth="1"/>
    <col min="6" max="6" width="4.125" style="2" customWidth="1"/>
    <col min="7" max="7" width="4.75" style="2" customWidth="1"/>
    <col min="8" max="8" width="8.25" style="427" customWidth="1"/>
    <col min="9" max="9" width="8.25" style="428" customWidth="1"/>
    <col min="10" max="12" width="9.25" style="2" customWidth="1"/>
    <col min="13" max="13" width="6.75" style="429" customWidth="1"/>
    <col min="14" max="14" width="9.75" style="2" customWidth="1"/>
    <col min="15" max="15" width="6.125" style="2" customWidth="1"/>
    <col min="16" max="17" width="6.25" style="2" customWidth="1"/>
    <col min="18" max="18" width="13.25" style="2" customWidth="1"/>
    <col min="19" max="16384" width="9" style="2"/>
  </cols>
  <sheetData>
    <row r="1" spans="1:23" ht="21" customHeight="1">
      <c r="D1" s="143"/>
      <c r="E1" s="143"/>
      <c r="F1" s="143"/>
      <c r="I1" s="123" t="s">
        <v>974</v>
      </c>
      <c r="K1" s="31"/>
      <c r="P1" s="74" t="s">
        <v>975</v>
      </c>
      <c r="Q1" s="74"/>
    </row>
    <row r="2" spans="1:23" ht="21" customHeight="1">
      <c r="D2" s="143"/>
      <c r="E2" s="143"/>
      <c r="F2" s="143"/>
      <c r="J2" s="143"/>
      <c r="K2" s="249"/>
      <c r="M2" s="2"/>
      <c r="P2" s="13"/>
      <c r="Q2" s="13"/>
    </row>
    <row r="3" spans="1:23" s="3" customFormat="1" ht="21" customHeight="1">
      <c r="A3" s="3" t="str">
        <f>分类汇总表!A3</f>
        <v>产权持有人名称：毕节赛德水泥有限公司</v>
      </c>
      <c r="B3" s="122"/>
      <c r="C3" s="122"/>
      <c r="D3" s="430"/>
      <c r="E3" s="431"/>
      <c r="F3" s="308"/>
      <c r="G3" s="122"/>
      <c r="H3" s="145"/>
      <c r="I3" s="317" t="str">
        <f>万元汇总表!C3</f>
        <v xml:space="preserve">          评估基准日：2022年12月31日</v>
      </c>
      <c r="J3" s="145"/>
      <c r="K3" s="308"/>
      <c r="L3" s="122"/>
      <c r="N3" s="122"/>
      <c r="P3" s="15" t="s">
        <v>184</v>
      </c>
      <c r="Q3" s="15"/>
    </row>
    <row r="4" spans="1:23" s="4" customFormat="1" ht="21" customHeight="1">
      <c r="A4" s="1110" t="s">
        <v>88</v>
      </c>
      <c r="B4" s="1110" t="s">
        <v>813</v>
      </c>
      <c r="C4" s="1110" t="s">
        <v>814</v>
      </c>
      <c r="D4" s="1116" t="s">
        <v>343</v>
      </c>
      <c r="E4" s="1124" t="s">
        <v>815</v>
      </c>
      <c r="F4" s="1110" t="s">
        <v>396</v>
      </c>
      <c r="G4" s="1110" t="s">
        <v>344</v>
      </c>
      <c r="H4" s="1110" t="s">
        <v>816</v>
      </c>
      <c r="I4" s="1110" t="s">
        <v>817</v>
      </c>
      <c r="J4" s="448" t="s">
        <v>189</v>
      </c>
      <c r="K4" s="449"/>
      <c r="L4" s="450" t="s">
        <v>25</v>
      </c>
      <c r="M4" s="451"/>
      <c r="N4" s="452"/>
      <c r="O4" s="1110" t="s">
        <v>27</v>
      </c>
      <c r="P4" s="1110" t="s">
        <v>818</v>
      </c>
      <c r="Q4" s="1110" t="s">
        <v>462</v>
      </c>
      <c r="R4" s="1110" t="s">
        <v>819</v>
      </c>
      <c r="S4" s="976" t="s">
        <v>598</v>
      </c>
      <c r="T4" s="977"/>
      <c r="U4" s="977"/>
      <c r="V4" s="463"/>
      <c r="W4" s="464"/>
    </row>
    <row r="5" spans="1:23" s="4" customFormat="1" ht="21" customHeight="1">
      <c r="A5" s="1111"/>
      <c r="B5" s="1111"/>
      <c r="C5" s="1111"/>
      <c r="D5" s="1117"/>
      <c r="E5" s="1117"/>
      <c r="F5" s="1111"/>
      <c r="G5" s="1111" t="s">
        <v>976</v>
      </c>
      <c r="H5" s="1111" t="s">
        <v>956</v>
      </c>
      <c r="I5" s="1111" t="s">
        <v>956</v>
      </c>
      <c r="J5" s="432" t="s">
        <v>820</v>
      </c>
      <c r="K5" s="432" t="s">
        <v>628</v>
      </c>
      <c r="L5" s="432" t="s">
        <v>627</v>
      </c>
      <c r="M5" s="432" t="s">
        <v>450</v>
      </c>
      <c r="N5" s="432" t="s">
        <v>628</v>
      </c>
      <c r="O5" s="1111"/>
      <c r="P5" s="1111"/>
      <c r="Q5" s="1111"/>
      <c r="R5" s="1111"/>
      <c r="S5" s="17" t="s">
        <v>267</v>
      </c>
      <c r="T5" s="17" t="s">
        <v>268</v>
      </c>
      <c r="U5" s="70" t="s">
        <v>269</v>
      </c>
      <c r="V5" s="465"/>
      <c r="W5" s="465"/>
    </row>
    <row r="6" spans="1:23" s="31" customFormat="1" ht="21" customHeight="1">
      <c r="A6" s="19">
        <v>1</v>
      </c>
      <c r="B6" s="47"/>
      <c r="C6" s="943" t="s">
        <v>977</v>
      </c>
      <c r="D6" s="944" t="s">
        <v>978</v>
      </c>
      <c r="E6" s="433" t="s">
        <v>979</v>
      </c>
      <c r="F6" s="237">
        <v>1</v>
      </c>
      <c r="G6" s="237" t="s">
        <v>833</v>
      </c>
      <c r="H6" s="350">
        <v>44926</v>
      </c>
      <c r="I6" s="350">
        <v>40148</v>
      </c>
      <c r="J6" s="334">
        <v>101.509433958144</v>
      </c>
      <c r="K6" s="334">
        <v>101.51</v>
      </c>
      <c r="L6" s="417">
        <v>100</v>
      </c>
      <c r="M6" s="352"/>
      <c r="N6" s="417">
        <v>100</v>
      </c>
      <c r="O6" s="453">
        <f>IF(K6=0,0,ROUND((N6-K6)/K6*100,2))</f>
        <v>-1.49</v>
      </c>
      <c r="P6" s="20" t="s">
        <v>980</v>
      </c>
      <c r="Q6" s="20"/>
      <c r="R6" s="47"/>
      <c r="V6" s="361"/>
      <c r="W6" s="361"/>
    </row>
    <row r="7" spans="1:23" s="31" customFormat="1" ht="21" customHeight="1">
      <c r="A7" s="19">
        <v>2</v>
      </c>
      <c r="B7" s="47"/>
      <c r="C7" s="116" t="s">
        <v>981</v>
      </c>
      <c r="D7" s="433" t="s">
        <v>982</v>
      </c>
      <c r="E7" s="433"/>
      <c r="F7" s="237">
        <v>1</v>
      </c>
      <c r="G7" s="237" t="s">
        <v>823</v>
      </c>
      <c r="H7" s="350">
        <v>44926</v>
      </c>
      <c r="I7" s="350">
        <v>39904</v>
      </c>
      <c r="J7" s="334">
        <v>1522.64150937216</v>
      </c>
      <c r="K7" s="334">
        <v>1522.64</v>
      </c>
      <c r="L7" s="417">
        <v>8850</v>
      </c>
      <c r="M7" s="352">
        <v>15</v>
      </c>
      <c r="N7" s="417">
        <v>1330</v>
      </c>
      <c r="O7" s="453">
        <f t="shared" ref="O7:O41" si="0">IF(K7=0,0,ROUND((N7-K7)/K7*100,2))</f>
        <v>-12.65</v>
      </c>
      <c r="P7" s="20"/>
      <c r="Q7" s="20"/>
      <c r="R7" s="47"/>
      <c r="V7" s="361"/>
      <c r="W7" s="361"/>
    </row>
    <row r="8" spans="1:23" s="31" customFormat="1" ht="21" customHeight="1">
      <c r="A8" s="19">
        <v>3</v>
      </c>
      <c r="B8" s="47"/>
      <c r="C8" s="116" t="s">
        <v>983</v>
      </c>
      <c r="D8" s="433" t="s">
        <v>984</v>
      </c>
      <c r="E8" s="433" t="s">
        <v>985</v>
      </c>
      <c r="F8" s="237">
        <v>6</v>
      </c>
      <c r="G8" s="237" t="s">
        <v>833</v>
      </c>
      <c r="H8" s="350">
        <v>44926</v>
      </c>
      <c r="I8" s="350">
        <v>39904</v>
      </c>
      <c r="J8" s="334">
        <v>1218.1132074977299</v>
      </c>
      <c r="K8" s="334">
        <v>1218.1099999999999</v>
      </c>
      <c r="L8" s="417">
        <v>1200</v>
      </c>
      <c r="M8" s="352"/>
      <c r="N8" s="417">
        <v>1200</v>
      </c>
      <c r="O8" s="453">
        <f t="shared" si="0"/>
        <v>-1.49</v>
      </c>
      <c r="P8" s="20" t="s">
        <v>980</v>
      </c>
      <c r="Q8" s="20"/>
      <c r="R8" s="47"/>
      <c r="V8" s="361"/>
      <c r="W8" s="361"/>
    </row>
    <row r="9" spans="1:23" s="31" customFormat="1" ht="21" customHeight="1">
      <c r="A9" s="19">
        <v>4</v>
      </c>
      <c r="B9" s="47"/>
      <c r="C9" s="116" t="s">
        <v>986</v>
      </c>
      <c r="D9" s="433" t="s">
        <v>987</v>
      </c>
      <c r="E9" s="433" t="s">
        <v>985</v>
      </c>
      <c r="F9" s="237">
        <v>3</v>
      </c>
      <c r="G9" s="237" t="s">
        <v>833</v>
      </c>
      <c r="H9" s="350">
        <v>44926</v>
      </c>
      <c r="I9" s="350">
        <v>40179</v>
      </c>
      <c r="J9" s="334">
        <v>609.05660374886497</v>
      </c>
      <c r="K9" s="334">
        <v>609.05999999999995</v>
      </c>
      <c r="L9" s="417">
        <v>600</v>
      </c>
      <c r="M9" s="352"/>
      <c r="N9" s="417">
        <v>600</v>
      </c>
      <c r="O9" s="453">
        <f t="shared" si="0"/>
        <v>-1.49</v>
      </c>
      <c r="P9" s="20" t="s">
        <v>980</v>
      </c>
      <c r="Q9" s="20"/>
      <c r="R9" s="47"/>
      <c r="V9" s="361"/>
      <c r="W9" s="361"/>
    </row>
    <row r="10" spans="1:23" s="31" customFormat="1" ht="21" customHeight="1">
      <c r="A10" s="19">
        <v>5</v>
      </c>
      <c r="B10" s="47"/>
      <c r="C10" s="116" t="s">
        <v>988</v>
      </c>
      <c r="D10" s="433" t="s">
        <v>987</v>
      </c>
      <c r="E10" s="433" t="s">
        <v>985</v>
      </c>
      <c r="F10" s="237">
        <v>1</v>
      </c>
      <c r="G10" s="237" t="s">
        <v>833</v>
      </c>
      <c r="H10" s="350">
        <v>44926</v>
      </c>
      <c r="I10" s="350">
        <v>40360</v>
      </c>
      <c r="J10" s="334">
        <v>203.018867916288</v>
      </c>
      <c r="K10" s="334">
        <v>203.02</v>
      </c>
      <c r="L10" s="417">
        <v>200</v>
      </c>
      <c r="M10" s="352"/>
      <c r="N10" s="417">
        <v>200</v>
      </c>
      <c r="O10" s="453">
        <f t="shared" si="0"/>
        <v>-1.49</v>
      </c>
      <c r="P10" s="20" t="s">
        <v>980</v>
      </c>
      <c r="Q10" s="20"/>
      <c r="R10" s="47"/>
      <c r="V10" s="361"/>
      <c r="W10" s="361"/>
    </row>
    <row r="11" spans="1:23" s="31" customFormat="1" ht="21" customHeight="1">
      <c r="A11" s="19">
        <v>6</v>
      </c>
      <c r="B11" s="47"/>
      <c r="C11" s="116" t="s">
        <v>988</v>
      </c>
      <c r="D11" s="433" t="s">
        <v>987</v>
      </c>
      <c r="E11" s="433" t="s">
        <v>985</v>
      </c>
      <c r="F11" s="237">
        <v>1</v>
      </c>
      <c r="G11" s="237" t="s">
        <v>833</v>
      </c>
      <c r="H11" s="350">
        <v>44926</v>
      </c>
      <c r="I11" s="350">
        <v>40360</v>
      </c>
      <c r="J11" s="334">
        <v>203.018867916288</v>
      </c>
      <c r="K11" s="334">
        <v>203.02</v>
      </c>
      <c r="L11" s="417">
        <v>200</v>
      </c>
      <c r="M11" s="352"/>
      <c r="N11" s="417">
        <v>200</v>
      </c>
      <c r="O11" s="453">
        <f t="shared" si="0"/>
        <v>-1.49</v>
      </c>
      <c r="P11" s="20" t="s">
        <v>980</v>
      </c>
      <c r="Q11" s="20"/>
      <c r="R11" s="47"/>
      <c r="V11" s="361"/>
      <c r="W11" s="361"/>
    </row>
    <row r="12" spans="1:23" s="31" customFormat="1" ht="21" customHeight="1">
      <c r="A12" s="19">
        <v>7</v>
      </c>
      <c r="B12" s="47"/>
      <c r="C12" s="116" t="s">
        <v>989</v>
      </c>
      <c r="D12" s="433" t="s">
        <v>990</v>
      </c>
      <c r="E12" s="433" t="s">
        <v>991</v>
      </c>
      <c r="F12" s="237">
        <v>1</v>
      </c>
      <c r="G12" s="237" t="s">
        <v>833</v>
      </c>
      <c r="H12" s="350">
        <v>44926</v>
      </c>
      <c r="I12" s="350">
        <v>41153</v>
      </c>
      <c r="J12" s="334">
        <v>304.528301874433</v>
      </c>
      <c r="K12" s="334">
        <v>304.52999999999997</v>
      </c>
      <c r="L12" s="417">
        <v>300</v>
      </c>
      <c r="M12" s="352"/>
      <c r="N12" s="417">
        <v>300</v>
      </c>
      <c r="O12" s="453">
        <f t="shared" si="0"/>
        <v>-1.49</v>
      </c>
      <c r="P12" s="20" t="s">
        <v>980</v>
      </c>
      <c r="Q12" s="20"/>
      <c r="R12" s="47"/>
      <c r="V12" s="361"/>
      <c r="W12" s="361"/>
    </row>
    <row r="13" spans="1:23" s="31" customFormat="1" ht="21" customHeight="1">
      <c r="A13" s="19">
        <v>8</v>
      </c>
      <c r="B13" s="47"/>
      <c r="C13" s="116" t="s">
        <v>992</v>
      </c>
      <c r="D13" s="433" t="s">
        <v>990</v>
      </c>
      <c r="E13" s="433" t="s">
        <v>991</v>
      </c>
      <c r="F13" s="237">
        <v>1</v>
      </c>
      <c r="G13" s="237" t="s">
        <v>833</v>
      </c>
      <c r="H13" s="350">
        <v>44926</v>
      </c>
      <c r="I13" s="350">
        <v>41275</v>
      </c>
      <c r="J13" s="334">
        <v>304.528301874433</v>
      </c>
      <c r="K13" s="334">
        <v>304.52999999999997</v>
      </c>
      <c r="L13" s="417">
        <v>300</v>
      </c>
      <c r="M13" s="352"/>
      <c r="N13" s="417">
        <v>300</v>
      </c>
      <c r="O13" s="453">
        <f t="shared" si="0"/>
        <v>-1.49</v>
      </c>
      <c r="P13" s="20" t="s">
        <v>980</v>
      </c>
      <c r="Q13" s="20"/>
      <c r="R13" s="47"/>
      <c r="V13" s="361"/>
      <c r="W13" s="361"/>
    </row>
    <row r="14" spans="1:23" s="31" customFormat="1" ht="21" customHeight="1">
      <c r="A14" s="19">
        <v>9</v>
      </c>
      <c r="B14" s="47"/>
      <c r="C14" s="116" t="s">
        <v>993</v>
      </c>
      <c r="D14" s="433" t="s">
        <v>990</v>
      </c>
      <c r="E14" s="433" t="s">
        <v>991</v>
      </c>
      <c r="F14" s="237">
        <v>1</v>
      </c>
      <c r="G14" s="237" t="s">
        <v>833</v>
      </c>
      <c r="H14" s="350">
        <v>44926</v>
      </c>
      <c r="I14" s="350">
        <v>41275</v>
      </c>
      <c r="J14" s="334">
        <v>304.528301874433</v>
      </c>
      <c r="K14" s="334">
        <v>304.52999999999997</v>
      </c>
      <c r="L14" s="417">
        <v>300</v>
      </c>
      <c r="M14" s="352"/>
      <c r="N14" s="417">
        <v>300</v>
      </c>
      <c r="O14" s="453">
        <f t="shared" si="0"/>
        <v>-1.49</v>
      </c>
      <c r="P14" s="20" t="s">
        <v>980</v>
      </c>
      <c r="Q14" s="20"/>
      <c r="R14" s="47"/>
      <c r="V14" s="361"/>
      <c r="W14" s="361"/>
    </row>
    <row r="15" spans="1:23" s="31" customFormat="1" ht="21" customHeight="1">
      <c r="A15" s="19">
        <v>10</v>
      </c>
      <c r="B15" s="47"/>
      <c r="C15" s="116" t="s">
        <v>994</v>
      </c>
      <c r="D15" s="433" t="s">
        <v>995</v>
      </c>
      <c r="E15" s="433" t="s">
        <v>979</v>
      </c>
      <c r="F15" s="237">
        <v>1</v>
      </c>
      <c r="G15" s="237" t="s">
        <v>833</v>
      </c>
      <c r="H15" s="350">
        <v>44926</v>
      </c>
      <c r="I15" s="350">
        <v>39904</v>
      </c>
      <c r="J15" s="334">
        <v>101.509433958144</v>
      </c>
      <c r="K15" s="334">
        <v>101.51</v>
      </c>
      <c r="L15" s="417">
        <v>100</v>
      </c>
      <c r="M15" s="352"/>
      <c r="N15" s="417">
        <v>100</v>
      </c>
      <c r="O15" s="453">
        <f t="shared" si="0"/>
        <v>-1.49</v>
      </c>
      <c r="P15" s="20" t="s">
        <v>980</v>
      </c>
      <c r="Q15" s="20"/>
      <c r="R15" s="47"/>
      <c r="V15" s="361"/>
      <c r="W15" s="361"/>
    </row>
    <row r="16" spans="1:23" s="31" customFormat="1" ht="21" customHeight="1">
      <c r="A16" s="19">
        <v>11</v>
      </c>
      <c r="B16" s="47"/>
      <c r="C16" s="116" t="s">
        <v>996</v>
      </c>
      <c r="D16" s="433" t="s">
        <v>997</v>
      </c>
      <c r="E16" s="433"/>
      <c r="F16" s="237">
        <v>1</v>
      </c>
      <c r="G16" s="237" t="s">
        <v>823</v>
      </c>
      <c r="H16" s="350">
        <v>44926</v>
      </c>
      <c r="I16" s="350">
        <v>39904</v>
      </c>
      <c r="J16" s="334">
        <v>365.43396224931899</v>
      </c>
      <c r="K16" s="334">
        <v>365.43</v>
      </c>
      <c r="L16" s="417">
        <v>2124</v>
      </c>
      <c r="M16" s="352">
        <v>15</v>
      </c>
      <c r="N16" s="417">
        <v>320</v>
      </c>
      <c r="O16" s="453">
        <f t="shared" si="0"/>
        <v>-12.43</v>
      </c>
      <c r="P16" s="20"/>
      <c r="Q16" s="20"/>
      <c r="R16" s="47"/>
      <c r="V16" s="361"/>
      <c r="W16" s="361"/>
    </row>
    <row r="17" spans="1:23" s="31" customFormat="1" ht="21" customHeight="1">
      <c r="A17" s="19">
        <v>12</v>
      </c>
      <c r="B17" s="47"/>
      <c r="C17" s="116" t="s">
        <v>998</v>
      </c>
      <c r="D17" s="433" t="s">
        <v>999</v>
      </c>
      <c r="E17" s="433"/>
      <c r="F17" s="237">
        <v>1</v>
      </c>
      <c r="G17" s="237" t="s">
        <v>823</v>
      </c>
      <c r="H17" s="350">
        <v>44926</v>
      </c>
      <c r="I17" s="350">
        <v>39904</v>
      </c>
      <c r="J17" s="334">
        <v>1218.1132074977299</v>
      </c>
      <c r="K17" s="334">
        <v>1218.1099999999999</v>
      </c>
      <c r="L17" s="417">
        <v>7080</v>
      </c>
      <c r="M17" s="352">
        <v>15</v>
      </c>
      <c r="N17" s="417">
        <v>1060</v>
      </c>
      <c r="O17" s="453">
        <f t="shared" si="0"/>
        <v>-12.98</v>
      </c>
      <c r="P17" s="20"/>
      <c r="Q17" s="20"/>
      <c r="R17" s="47"/>
      <c r="V17" s="361"/>
      <c r="W17" s="361"/>
    </row>
    <row r="18" spans="1:23" s="31" customFormat="1" ht="21" customHeight="1">
      <c r="A18" s="19">
        <v>13</v>
      </c>
      <c r="B18" s="47"/>
      <c r="C18" s="116" t="s">
        <v>1000</v>
      </c>
      <c r="D18" s="433" t="s">
        <v>1001</v>
      </c>
      <c r="E18" s="433" t="s">
        <v>1002</v>
      </c>
      <c r="F18" s="237">
        <v>1</v>
      </c>
      <c r="G18" s="237" t="s">
        <v>833</v>
      </c>
      <c r="H18" s="350">
        <v>44926</v>
      </c>
      <c r="I18" s="350">
        <v>40087</v>
      </c>
      <c r="J18" s="334">
        <v>456.79245281164901</v>
      </c>
      <c r="K18" s="334">
        <v>456.79</v>
      </c>
      <c r="L18" s="417">
        <v>2655</v>
      </c>
      <c r="M18" s="352">
        <v>15</v>
      </c>
      <c r="N18" s="417">
        <v>400</v>
      </c>
      <c r="O18" s="453">
        <f t="shared" si="0"/>
        <v>-12.43</v>
      </c>
      <c r="P18" s="20"/>
      <c r="Q18" s="20"/>
      <c r="R18" s="47"/>
      <c r="V18" s="361"/>
      <c r="W18" s="361"/>
    </row>
    <row r="19" spans="1:23" s="31" customFormat="1" ht="21" customHeight="1">
      <c r="A19" s="19">
        <v>14</v>
      </c>
      <c r="B19" s="47"/>
      <c r="C19" s="116" t="s">
        <v>1003</v>
      </c>
      <c r="D19" s="433" t="s">
        <v>1004</v>
      </c>
      <c r="E19" s="433" t="s">
        <v>1005</v>
      </c>
      <c r="F19" s="237">
        <v>14</v>
      </c>
      <c r="G19" s="237" t="s">
        <v>833</v>
      </c>
      <c r="H19" s="350">
        <v>44926</v>
      </c>
      <c r="I19" s="350">
        <v>40087</v>
      </c>
      <c r="J19" s="334">
        <v>1421.1320754140199</v>
      </c>
      <c r="K19" s="334">
        <v>1421.13</v>
      </c>
      <c r="L19" s="417">
        <v>1400</v>
      </c>
      <c r="M19" s="352"/>
      <c r="N19" s="417">
        <v>1400</v>
      </c>
      <c r="O19" s="453">
        <f t="shared" si="0"/>
        <v>-1.49</v>
      </c>
      <c r="P19" s="20" t="s">
        <v>980</v>
      </c>
      <c r="Q19" s="20"/>
      <c r="R19" s="47"/>
      <c r="V19" s="361"/>
      <c r="W19" s="361"/>
    </row>
    <row r="20" spans="1:23" s="31" customFormat="1" ht="21" customHeight="1">
      <c r="A20" s="19">
        <v>15</v>
      </c>
      <c r="B20" s="47"/>
      <c r="C20" s="116" t="s">
        <v>1006</v>
      </c>
      <c r="D20" s="433" t="s">
        <v>1007</v>
      </c>
      <c r="E20" s="433" t="s">
        <v>1005</v>
      </c>
      <c r="F20" s="237">
        <v>4</v>
      </c>
      <c r="G20" s="237" t="s">
        <v>833</v>
      </c>
      <c r="H20" s="350">
        <v>44926</v>
      </c>
      <c r="I20" s="350">
        <v>40087</v>
      </c>
      <c r="J20" s="334">
        <v>812.07547166515405</v>
      </c>
      <c r="K20" s="334">
        <v>812.08</v>
      </c>
      <c r="L20" s="417">
        <v>800</v>
      </c>
      <c r="M20" s="352"/>
      <c r="N20" s="417">
        <v>800</v>
      </c>
      <c r="O20" s="453">
        <f t="shared" si="0"/>
        <v>-1.49</v>
      </c>
      <c r="P20" s="20" t="s">
        <v>980</v>
      </c>
      <c r="Q20" s="20"/>
      <c r="R20" s="47"/>
      <c r="V20" s="361"/>
      <c r="W20" s="361"/>
    </row>
    <row r="21" spans="1:23" s="31" customFormat="1" ht="21" customHeight="1">
      <c r="A21" s="19">
        <v>16</v>
      </c>
      <c r="B21" s="47"/>
      <c r="C21" s="116" t="s">
        <v>1008</v>
      </c>
      <c r="D21" s="433" t="s">
        <v>1009</v>
      </c>
      <c r="E21" s="433" t="s">
        <v>1010</v>
      </c>
      <c r="F21" s="237">
        <v>1</v>
      </c>
      <c r="G21" s="237" t="s">
        <v>833</v>
      </c>
      <c r="H21" s="350">
        <v>44926</v>
      </c>
      <c r="I21" s="350">
        <v>40148</v>
      </c>
      <c r="J21" s="334">
        <v>243.62264149954601</v>
      </c>
      <c r="K21" s="334">
        <v>243.62</v>
      </c>
      <c r="L21" s="417">
        <v>1416</v>
      </c>
      <c r="M21" s="352">
        <v>15</v>
      </c>
      <c r="N21" s="417">
        <v>210</v>
      </c>
      <c r="O21" s="453">
        <f t="shared" si="0"/>
        <v>-13.8</v>
      </c>
      <c r="P21" s="20"/>
      <c r="Q21" s="20"/>
      <c r="R21" s="47"/>
      <c r="V21" s="361"/>
      <c r="W21" s="361"/>
    </row>
    <row r="22" spans="1:23" s="31" customFormat="1" ht="21" customHeight="1">
      <c r="A22" s="19">
        <v>17</v>
      </c>
      <c r="B22" s="47"/>
      <c r="C22" s="116" t="s">
        <v>1011</v>
      </c>
      <c r="D22" s="433" t="s">
        <v>1012</v>
      </c>
      <c r="E22" s="433" t="s">
        <v>1013</v>
      </c>
      <c r="F22" s="237">
        <v>1</v>
      </c>
      <c r="G22" s="237" t="s">
        <v>833</v>
      </c>
      <c r="H22" s="350">
        <v>44926</v>
      </c>
      <c r="I22" s="350">
        <v>40148</v>
      </c>
      <c r="J22" s="334">
        <v>532.92452828025705</v>
      </c>
      <c r="K22" s="334">
        <v>532.91999999999996</v>
      </c>
      <c r="L22" s="417">
        <v>3097</v>
      </c>
      <c r="M22" s="352">
        <v>15</v>
      </c>
      <c r="N22" s="417">
        <v>460</v>
      </c>
      <c r="O22" s="453">
        <f t="shared" si="0"/>
        <v>-13.68</v>
      </c>
      <c r="P22" s="20"/>
      <c r="Q22" s="20"/>
      <c r="R22" s="47"/>
      <c r="V22" s="361"/>
      <c r="W22" s="361"/>
    </row>
    <row r="23" spans="1:23" s="31" customFormat="1" ht="21" customHeight="1">
      <c r="A23" s="19">
        <v>18</v>
      </c>
      <c r="B23" s="47"/>
      <c r="C23" s="943" t="s">
        <v>1014</v>
      </c>
      <c r="D23" s="944" t="s">
        <v>1015</v>
      </c>
      <c r="E23" s="433" t="s">
        <v>1016</v>
      </c>
      <c r="F23" s="237">
        <v>1</v>
      </c>
      <c r="G23" s="237" t="s">
        <v>833</v>
      </c>
      <c r="H23" s="350">
        <v>44926</v>
      </c>
      <c r="I23" s="350">
        <v>40148</v>
      </c>
      <c r="J23" s="334">
        <v>532.92452828025705</v>
      </c>
      <c r="K23" s="334">
        <v>532.91999999999996</v>
      </c>
      <c r="L23" s="417">
        <v>3097</v>
      </c>
      <c r="M23" s="352">
        <v>15</v>
      </c>
      <c r="N23" s="417">
        <v>460</v>
      </c>
      <c r="O23" s="453">
        <f t="shared" si="0"/>
        <v>-13.68</v>
      </c>
      <c r="P23" s="20"/>
      <c r="Q23" s="20"/>
      <c r="R23" s="47"/>
      <c r="V23" s="361"/>
      <c r="W23" s="361"/>
    </row>
    <row r="24" spans="1:23" s="31" customFormat="1" ht="21" customHeight="1">
      <c r="A24" s="19">
        <v>19</v>
      </c>
      <c r="B24" s="47"/>
      <c r="C24" s="116" t="s">
        <v>1017</v>
      </c>
      <c r="D24" s="433" t="s">
        <v>1018</v>
      </c>
      <c r="E24" s="433" t="s">
        <v>1016</v>
      </c>
      <c r="F24" s="237">
        <v>1</v>
      </c>
      <c r="G24" s="237" t="s">
        <v>833</v>
      </c>
      <c r="H24" s="350">
        <v>44926</v>
      </c>
      <c r="I24" s="350">
        <v>40148</v>
      </c>
      <c r="J24" s="334">
        <v>334.981132061876</v>
      </c>
      <c r="K24" s="334">
        <v>334.98</v>
      </c>
      <c r="L24" s="417">
        <v>1947</v>
      </c>
      <c r="M24" s="352">
        <v>15</v>
      </c>
      <c r="N24" s="417">
        <v>290</v>
      </c>
      <c r="O24" s="453">
        <f t="shared" si="0"/>
        <v>-13.43</v>
      </c>
      <c r="P24" s="20"/>
      <c r="Q24" s="20"/>
      <c r="R24" s="47"/>
      <c r="V24" s="361"/>
      <c r="W24" s="361"/>
    </row>
    <row r="25" spans="1:23" s="31" customFormat="1" ht="21" customHeight="1">
      <c r="A25" s="19">
        <v>20</v>
      </c>
      <c r="B25" s="47"/>
      <c r="C25" s="116" t="s">
        <v>1019</v>
      </c>
      <c r="D25" s="433" t="s">
        <v>1020</v>
      </c>
      <c r="E25" s="433" t="s">
        <v>1016</v>
      </c>
      <c r="F25" s="237">
        <v>1</v>
      </c>
      <c r="G25" s="237" t="s">
        <v>833</v>
      </c>
      <c r="H25" s="350">
        <v>44926</v>
      </c>
      <c r="I25" s="350">
        <v>40148</v>
      </c>
      <c r="J25" s="334">
        <v>639.50943393630803</v>
      </c>
      <c r="K25" s="334">
        <v>639.51</v>
      </c>
      <c r="L25" s="417">
        <v>3717</v>
      </c>
      <c r="M25" s="352">
        <v>15</v>
      </c>
      <c r="N25" s="417">
        <v>560</v>
      </c>
      <c r="O25" s="453">
        <f t="shared" si="0"/>
        <v>-12.43</v>
      </c>
      <c r="P25" s="20"/>
      <c r="Q25" s="20"/>
      <c r="R25" s="47"/>
      <c r="V25" s="361"/>
      <c r="W25" s="361"/>
    </row>
    <row r="26" spans="1:23" s="31" customFormat="1" ht="21" customHeight="1">
      <c r="A26" s="19">
        <v>21</v>
      </c>
      <c r="B26" s="47"/>
      <c r="C26" s="116" t="s">
        <v>1021</v>
      </c>
      <c r="D26" s="433" t="s">
        <v>1022</v>
      </c>
      <c r="E26" s="433" t="s">
        <v>1023</v>
      </c>
      <c r="F26" s="237">
        <v>1</v>
      </c>
      <c r="G26" s="237" t="s">
        <v>1024</v>
      </c>
      <c r="H26" s="350">
        <v>44926</v>
      </c>
      <c r="I26" s="350">
        <v>40148</v>
      </c>
      <c r="J26" s="334">
        <v>304.528301874433</v>
      </c>
      <c r="K26" s="334">
        <v>304.52999999999997</v>
      </c>
      <c r="L26" s="417">
        <v>1770</v>
      </c>
      <c r="M26" s="352">
        <v>15</v>
      </c>
      <c r="N26" s="417">
        <v>270</v>
      </c>
      <c r="O26" s="453">
        <f t="shared" si="0"/>
        <v>-11.34</v>
      </c>
      <c r="P26" s="20"/>
      <c r="Q26" s="20"/>
      <c r="R26" s="47"/>
      <c r="V26" s="361"/>
      <c r="W26" s="361"/>
    </row>
    <row r="27" spans="1:23" s="31" customFormat="1" ht="21" customHeight="1">
      <c r="A27" s="19">
        <v>22</v>
      </c>
      <c r="B27" s="47"/>
      <c r="C27" s="116" t="s">
        <v>1025</v>
      </c>
      <c r="D27" s="433" t="s">
        <v>1026</v>
      </c>
      <c r="E27" s="433" t="s">
        <v>1023</v>
      </c>
      <c r="F27" s="237">
        <v>1</v>
      </c>
      <c r="G27" s="237" t="s">
        <v>833</v>
      </c>
      <c r="H27" s="350">
        <v>44926</v>
      </c>
      <c r="I27" s="350">
        <v>40148</v>
      </c>
      <c r="J27" s="334">
        <v>609.05660374886497</v>
      </c>
      <c r="K27" s="334">
        <v>609.05999999999995</v>
      </c>
      <c r="L27" s="417">
        <v>3540</v>
      </c>
      <c r="M27" s="352">
        <v>15</v>
      </c>
      <c r="N27" s="417">
        <v>530</v>
      </c>
      <c r="O27" s="453">
        <f t="shared" si="0"/>
        <v>-12.98</v>
      </c>
      <c r="P27" s="20"/>
      <c r="Q27" s="20"/>
      <c r="R27" s="47"/>
      <c r="V27" s="361"/>
      <c r="W27" s="361"/>
    </row>
    <row r="28" spans="1:23" s="31" customFormat="1" ht="21" customHeight="1">
      <c r="A28" s="19">
        <v>23</v>
      </c>
      <c r="B28" s="47"/>
      <c r="C28" s="116" t="s">
        <v>1027</v>
      </c>
      <c r="D28" s="433" t="s">
        <v>1028</v>
      </c>
      <c r="E28" s="433" t="s">
        <v>1016</v>
      </c>
      <c r="F28" s="237">
        <v>1</v>
      </c>
      <c r="G28" s="237" t="s">
        <v>833</v>
      </c>
      <c r="H28" s="350">
        <v>44926</v>
      </c>
      <c r="I28" s="350">
        <v>40148</v>
      </c>
      <c r="J28" s="334">
        <v>350.20754715559798</v>
      </c>
      <c r="K28" s="334">
        <v>350.21</v>
      </c>
      <c r="L28" s="417">
        <v>2035</v>
      </c>
      <c r="M28" s="352">
        <v>15</v>
      </c>
      <c r="N28" s="417">
        <v>310</v>
      </c>
      <c r="O28" s="453">
        <f t="shared" si="0"/>
        <v>-11.48</v>
      </c>
      <c r="P28" s="20"/>
      <c r="Q28" s="20"/>
      <c r="R28" s="47"/>
      <c r="V28" s="361"/>
      <c r="W28" s="361"/>
    </row>
    <row r="29" spans="1:23" s="31" customFormat="1" ht="21" customHeight="1">
      <c r="A29" s="19">
        <v>24</v>
      </c>
      <c r="B29" s="47"/>
      <c r="C29" s="116" t="s">
        <v>1029</v>
      </c>
      <c r="D29" s="433" t="s">
        <v>1004</v>
      </c>
      <c r="E29" s="433" t="s">
        <v>1005</v>
      </c>
      <c r="F29" s="237">
        <v>1</v>
      </c>
      <c r="G29" s="237" t="s">
        <v>833</v>
      </c>
      <c r="H29" s="350">
        <v>44926</v>
      </c>
      <c r="I29" s="350">
        <v>40269</v>
      </c>
      <c r="J29" s="334">
        <v>101.509433958144</v>
      </c>
      <c r="K29" s="334">
        <v>101.51</v>
      </c>
      <c r="L29" s="417">
        <v>100</v>
      </c>
      <c r="M29" s="352"/>
      <c r="N29" s="417">
        <v>100</v>
      </c>
      <c r="O29" s="453">
        <f t="shared" si="0"/>
        <v>-1.49</v>
      </c>
      <c r="P29" s="20" t="s">
        <v>980</v>
      </c>
      <c r="Q29" s="20"/>
      <c r="R29" s="47"/>
      <c r="V29" s="361"/>
      <c r="W29" s="361"/>
    </row>
    <row r="30" spans="1:23" s="31" customFormat="1" ht="21" customHeight="1">
      <c r="A30" s="19">
        <v>25</v>
      </c>
      <c r="B30" s="47"/>
      <c r="C30" s="116" t="s">
        <v>1030</v>
      </c>
      <c r="D30" s="433" t="s">
        <v>1031</v>
      </c>
      <c r="E30" s="433" t="s">
        <v>1032</v>
      </c>
      <c r="F30" s="237">
        <v>1</v>
      </c>
      <c r="G30" s="237" t="s">
        <v>833</v>
      </c>
      <c r="H30" s="350">
        <v>44926</v>
      </c>
      <c r="I30" s="350">
        <v>40330</v>
      </c>
      <c r="J30" s="334">
        <v>274.07547168698898</v>
      </c>
      <c r="K30" s="334">
        <v>274.08</v>
      </c>
      <c r="L30" s="417">
        <v>1593</v>
      </c>
      <c r="M30" s="352">
        <v>15</v>
      </c>
      <c r="N30" s="417">
        <v>240</v>
      </c>
      <c r="O30" s="453">
        <f t="shared" si="0"/>
        <v>-12.43</v>
      </c>
      <c r="P30" s="20"/>
      <c r="Q30" s="20"/>
      <c r="R30" s="47"/>
      <c r="V30" s="361"/>
      <c r="W30" s="361"/>
    </row>
    <row r="31" spans="1:23" s="31" customFormat="1" ht="21" customHeight="1">
      <c r="A31" s="19">
        <v>26</v>
      </c>
      <c r="B31" s="47"/>
      <c r="C31" s="116" t="s">
        <v>1033</v>
      </c>
      <c r="D31" s="433" t="s">
        <v>1034</v>
      </c>
      <c r="E31" s="433" t="s">
        <v>1035</v>
      </c>
      <c r="F31" s="237">
        <v>1</v>
      </c>
      <c r="G31" s="237" t="s">
        <v>668</v>
      </c>
      <c r="H31" s="350">
        <v>44926</v>
      </c>
      <c r="I31" s="350">
        <v>40360</v>
      </c>
      <c r="J31" s="334">
        <v>395.88679243676199</v>
      </c>
      <c r="K31" s="334">
        <v>395.89</v>
      </c>
      <c r="L31" s="417">
        <v>2301</v>
      </c>
      <c r="M31" s="352">
        <v>15</v>
      </c>
      <c r="N31" s="417">
        <v>350</v>
      </c>
      <c r="O31" s="453">
        <f t="shared" si="0"/>
        <v>-11.59</v>
      </c>
      <c r="P31" s="20"/>
      <c r="Q31" s="20"/>
      <c r="R31" s="47"/>
      <c r="V31" s="361"/>
      <c r="W31" s="361"/>
    </row>
    <row r="32" spans="1:23" s="31" customFormat="1" ht="21" customHeight="1">
      <c r="A32" s="19">
        <v>27</v>
      </c>
      <c r="B32" s="47"/>
      <c r="C32" s="116" t="s">
        <v>1036</v>
      </c>
      <c r="D32" s="433" t="s">
        <v>1037</v>
      </c>
      <c r="E32" s="433" t="s">
        <v>1038</v>
      </c>
      <c r="F32" s="237">
        <v>1</v>
      </c>
      <c r="G32" s="237" t="s">
        <v>833</v>
      </c>
      <c r="H32" s="350">
        <v>44926</v>
      </c>
      <c r="I32" s="350">
        <v>40360</v>
      </c>
      <c r="J32" s="334">
        <v>304.528301874433</v>
      </c>
      <c r="K32" s="334">
        <v>304.52999999999997</v>
      </c>
      <c r="L32" s="417">
        <v>1770</v>
      </c>
      <c r="M32" s="352">
        <v>15</v>
      </c>
      <c r="N32" s="417">
        <v>270</v>
      </c>
      <c r="O32" s="453">
        <f t="shared" si="0"/>
        <v>-11.34</v>
      </c>
      <c r="P32" s="20"/>
      <c r="Q32" s="20"/>
      <c r="R32" s="47"/>
      <c r="V32" s="361"/>
      <c r="W32" s="361"/>
    </row>
    <row r="33" spans="1:23" s="31" customFormat="1" ht="21" customHeight="1">
      <c r="A33" s="19">
        <v>28</v>
      </c>
      <c r="B33" s="47"/>
      <c r="C33" s="116" t="s">
        <v>1039</v>
      </c>
      <c r="D33" s="433" t="s">
        <v>1040</v>
      </c>
      <c r="E33" s="433" t="s">
        <v>1016</v>
      </c>
      <c r="F33" s="237">
        <v>1</v>
      </c>
      <c r="G33" s="237" t="s">
        <v>833</v>
      </c>
      <c r="H33" s="350">
        <v>44926</v>
      </c>
      <c r="I33" s="350">
        <v>40087</v>
      </c>
      <c r="J33" s="334">
        <v>1979.4339621838101</v>
      </c>
      <c r="K33" s="334">
        <v>1979.43</v>
      </c>
      <c r="L33" s="417">
        <v>11504</v>
      </c>
      <c r="M33" s="352">
        <v>15</v>
      </c>
      <c r="N33" s="417">
        <v>1730</v>
      </c>
      <c r="O33" s="453">
        <f t="shared" si="0"/>
        <v>-12.6</v>
      </c>
      <c r="P33" s="20"/>
      <c r="Q33" s="20"/>
      <c r="R33" s="47"/>
      <c r="V33" s="361"/>
      <c r="W33" s="361"/>
    </row>
    <row r="34" spans="1:23" s="31" customFormat="1" ht="21" customHeight="1">
      <c r="A34" s="19">
        <v>29</v>
      </c>
      <c r="B34" s="47"/>
      <c r="C34" s="116" t="s">
        <v>989</v>
      </c>
      <c r="D34" s="433" t="s">
        <v>990</v>
      </c>
      <c r="E34" s="434" t="s">
        <v>991</v>
      </c>
      <c r="F34" s="237">
        <v>1</v>
      </c>
      <c r="G34" s="237" t="s">
        <v>833</v>
      </c>
      <c r="H34" s="350">
        <v>44926</v>
      </c>
      <c r="I34" s="350">
        <v>41153</v>
      </c>
      <c r="J34" s="334">
        <v>304.528301874433</v>
      </c>
      <c r="K34" s="334">
        <v>304.52999999999997</v>
      </c>
      <c r="L34" s="417">
        <v>300</v>
      </c>
      <c r="M34" s="352"/>
      <c r="N34" s="417">
        <v>300</v>
      </c>
      <c r="O34" s="453">
        <f t="shared" si="0"/>
        <v>-1.49</v>
      </c>
      <c r="P34" s="20" t="s">
        <v>980</v>
      </c>
      <c r="Q34" s="20"/>
      <c r="R34" s="47"/>
      <c r="V34" s="361"/>
      <c r="W34" s="361"/>
    </row>
    <row r="35" spans="1:23" s="31" customFormat="1" ht="21" customHeight="1">
      <c r="A35" s="19">
        <v>30</v>
      </c>
      <c r="B35" s="47"/>
      <c r="C35" s="116" t="s">
        <v>1041</v>
      </c>
      <c r="D35" s="433" t="s">
        <v>1042</v>
      </c>
      <c r="E35" s="434" t="s">
        <v>1043</v>
      </c>
      <c r="F35" s="237">
        <v>1</v>
      </c>
      <c r="G35" s="237" t="s">
        <v>833</v>
      </c>
      <c r="H35" s="350">
        <v>44926</v>
      </c>
      <c r="I35" s="350">
        <v>41821</v>
      </c>
      <c r="J35" s="334">
        <v>3552.8301885350502</v>
      </c>
      <c r="K35" s="334">
        <v>3552.83</v>
      </c>
      <c r="L35" s="417">
        <v>3500</v>
      </c>
      <c r="M35" s="352"/>
      <c r="N35" s="417">
        <v>3500</v>
      </c>
      <c r="O35" s="453">
        <f t="shared" si="0"/>
        <v>-1.49</v>
      </c>
      <c r="P35" s="20" t="s">
        <v>980</v>
      </c>
      <c r="Q35" s="20"/>
      <c r="R35" s="47"/>
      <c r="V35" s="361"/>
      <c r="W35" s="361"/>
    </row>
    <row r="36" spans="1:23" s="31" customFormat="1" ht="21" customHeight="1">
      <c r="A36" s="19">
        <v>31</v>
      </c>
      <c r="B36" s="47"/>
      <c r="C36" s="116" t="s">
        <v>1044</v>
      </c>
      <c r="D36" s="433" t="s">
        <v>925</v>
      </c>
      <c r="E36" s="433" t="s">
        <v>1045</v>
      </c>
      <c r="F36" s="237">
        <v>1</v>
      </c>
      <c r="G36" s="237" t="s">
        <v>823</v>
      </c>
      <c r="H36" s="350">
        <v>44926</v>
      </c>
      <c r="I36" s="350">
        <v>41913</v>
      </c>
      <c r="J36" s="334">
        <v>10658.4905656051</v>
      </c>
      <c r="K36" s="334">
        <v>10658.49</v>
      </c>
      <c r="L36" s="417">
        <v>61947</v>
      </c>
      <c r="M36" s="352">
        <v>15</v>
      </c>
      <c r="N36" s="417">
        <v>9290</v>
      </c>
      <c r="O36" s="453">
        <f t="shared" si="0"/>
        <v>-12.84</v>
      </c>
      <c r="P36" s="20"/>
      <c r="Q36" s="20"/>
      <c r="R36" s="47"/>
      <c r="V36" s="361"/>
      <c r="W36" s="361"/>
    </row>
    <row r="37" spans="1:23" s="31" customFormat="1" ht="21" customHeight="1">
      <c r="A37" s="19">
        <v>32</v>
      </c>
      <c r="B37" s="47"/>
      <c r="C37" s="116" t="s">
        <v>1046</v>
      </c>
      <c r="D37" s="433" t="s">
        <v>1047</v>
      </c>
      <c r="E37" s="433" t="s">
        <v>1023</v>
      </c>
      <c r="F37" s="237">
        <v>7</v>
      </c>
      <c r="G37" s="237" t="s">
        <v>1048</v>
      </c>
      <c r="H37" s="350">
        <v>44926</v>
      </c>
      <c r="I37" s="350">
        <v>40148</v>
      </c>
      <c r="J37" s="334">
        <v>1918.5283018089301</v>
      </c>
      <c r="K37" s="334">
        <v>1918.53</v>
      </c>
      <c r="L37" s="417">
        <v>11150</v>
      </c>
      <c r="M37" s="352">
        <v>15</v>
      </c>
      <c r="N37" s="417">
        <v>1670</v>
      </c>
      <c r="O37" s="453">
        <f t="shared" si="0"/>
        <v>-12.95</v>
      </c>
      <c r="P37" s="20"/>
      <c r="Q37" s="20"/>
      <c r="R37" s="47"/>
      <c r="V37" s="361"/>
      <c r="W37" s="361"/>
    </row>
    <row r="38" spans="1:23" s="31" customFormat="1" ht="21" customHeight="1">
      <c r="A38" s="19"/>
      <c r="B38" s="47"/>
      <c r="C38" s="116"/>
      <c r="D38" s="433"/>
      <c r="E38" s="433"/>
      <c r="F38" s="237"/>
      <c r="G38" s="237"/>
      <c r="H38" s="350"/>
      <c r="I38" s="350"/>
      <c r="J38" s="334"/>
      <c r="K38" s="334"/>
      <c r="L38" s="417"/>
      <c r="M38" s="352"/>
      <c r="N38" s="417"/>
      <c r="O38" s="453"/>
      <c r="P38" s="20"/>
      <c r="Q38" s="20"/>
      <c r="R38" s="47"/>
    </row>
    <row r="39" spans="1:23" s="31" customFormat="1" ht="21" customHeight="1">
      <c r="A39" s="19"/>
      <c r="B39" s="47"/>
      <c r="C39" s="116"/>
      <c r="D39" s="433"/>
      <c r="E39" s="433"/>
      <c r="F39" s="237"/>
      <c r="G39" s="237"/>
      <c r="H39" s="350"/>
      <c r="I39" s="350"/>
      <c r="J39" s="334"/>
      <c r="K39" s="334"/>
      <c r="L39" s="417"/>
      <c r="M39" s="352"/>
      <c r="N39" s="417"/>
      <c r="O39" s="453"/>
      <c r="P39" s="20"/>
      <c r="Q39" s="20"/>
      <c r="R39" s="47"/>
    </row>
    <row r="40" spans="1:23" s="31" customFormat="1" ht="21" customHeight="1">
      <c r="A40" s="19"/>
      <c r="B40" s="47"/>
      <c r="C40" s="116"/>
      <c r="D40" s="433"/>
      <c r="E40" s="433"/>
      <c r="F40" s="237"/>
      <c r="G40" s="47"/>
      <c r="H40" s="435"/>
      <c r="I40" s="454"/>
      <c r="J40" s="334"/>
      <c r="K40" s="334"/>
      <c r="L40" s="341"/>
      <c r="M40" s="455"/>
      <c r="N40" s="341"/>
      <c r="O40" s="453">
        <f t="shared" si="0"/>
        <v>0</v>
      </c>
      <c r="P40" s="20"/>
      <c r="Q40" s="20"/>
      <c r="R40" s="47"/>
    </row>
    <row r="41" spans="1:23" s="31" customFormat="1" ht="21" customHeight="1">
      <c r="A41" s="436"/>
      <c r="B41" s="437"/>
      <c r="C41" s="120" t="s">
        <v>1049</v>
      </c>
      <c r="D41" s="438"/>
      <c r="E41" s="438"/>
      <c r="F41" s="439">
        <f>SUM(F6:F40)</f>
        <v>61</v>
      </c>
      <c r="G41" s="440"/>
      <c r="H41" s="441"/>
      <c r="I41" s="456"/>
      <c r="J41" s="121">
        <f>SUM(J6:J40)</f>
        <v>32183.566036429573</v>
      </c>
      <c r="K41" s="121">
        <f>SUM(K6:K40)</f>
        <v>32183.57</v>
      </c>
      <c r="L41" s="121">
        <f>SUM(L6:L40)</f>
        <v>140993</v>
      </c>
      <c r="M41" s="121"/>
      <c r="N41" s="121">
        <f>SUM(N6:N40)</f>
        <v>29150</v>
      </c>
      <c r="O41" s="457">
        <f t="shared" si="0"/>
        <v>-9.43</v>
      </c>
      <c r="P41" s="458"/>
      <c r="Q41" s="458"/>
      <c r="R41" s="440"/>
    </row>
    <row r="42" spans="1:23" s="31" customFormat="1" ht="21" customHeight="1">
      <c r="A42" s="436"/>
      <c r="B42" s="437"/>
      <c r="C42" s="120" t="s">
        <v>245</v>
      </c>
      <c r="D42" s="438"/>
      <c r="E42" s="438"/>
      <c r="F42" s="440"/>
      <c r="G42" s="440"/>
      <c r="H42" s="441"/>
      <c r="I42" s="456"/>
      <c r="J42" s="121"/>
      <c r="K42" s="121"/>
      <c r="L42" s="121"/>
      <c r="M42" s="459"/>
      <c r="N42" s="459"/>
      <c r="O42" s="399"/>
      <c r="P42" s="458"/>
      <c r="Q42" s="458"/>
      <c r="R42" s="440"/>
    </row>
    <row r="43" spans="1:23" s="31" customFormat="1" ht="21" customHeight="1">
      <c r="A43" s="442"/>
      <c r="B43" s="437"/>
      <c r="C43" s="120" t="s">
        <v>1050</v>
      </c>
      <c r="D43" s="443"/>
      <c r="E43" s="443"/>
      <c r="F43" s="444"/>
      <c r="G43" s="444"/>
      <c r="H43" s="445"/>
      <c r="I43" s="460"/>
      <c r="J43" s="461">
        <f>J41-J42</f>
        <v>32183.566036429573</v>
      </c>
      <c r="K43" s="461">
        <f>K41-K42</f>
        <v>32183.57</v>
      </c>
      <c r="L43" s="461">
        <f>L41-L42</f>
        <v>140993</v>
      </c>
      <c r="M43" s="461"/>
      <c r="N43" s="461">
        <f>N41-N42</f>
        <v>29150</v>
      </c>
      <c r="O43" s="399">
        <f>IF(K43=0,0,ROUND((N43-K43)/K43*100,2))</f>
        <v>-9.43</v>
      </c>
      <c r="P43" s="47"/>
      <c r="Q43" s="47"/>
      <c r="R43" s="444"/>
    </row>
    <row r="44" spans="1:23" s="31" customFormat="1" ht="21" customHeight="1">
      <c r="A44" s="145" t="str">
        <f>填表必读!A9&amp;填表必读!B9</f>
        <v>产权持有人填表人：刘竹</v>
      </c>
      <c r="C44" s="446"/>
      <c r="D44" s="5"/>
      <c r="E44" s="5"/>
      <c r="H44" s="447"/>
      <c r="I44" s="145" t="str">
        <f>填表必读!A17&amp;填表必读!B17</f>
        <v>评估人员：赵义峰</v>
      </c>
      <c r="J44" s="410"/>
      <c r="K44" s="410"/>
      <c r="L44" s="967" t="str">
        <f>现金!G21</f>
        <v>北京卓信大华资产评估有限公司</v>
      </c>
      <c r="M44" s="967"/>
      <c r="N44" s="967"/>
      <c r="O44" s="967"/>
      <c r="P44" s="967"/>
    </row>
    <row r="45" spans="1:23" s="31" customFormat="1" ht="21" customHeight="1">
      <c r="A45" s="145" t="str">
        <f>填表必读!A11&amp;填表必读!B11</f>
        <v>填表日期：2023年5月5日</v>
      </c>
      <c r="C45" s="446"/>
      <c r="D45" s="5"/>
      <c r="E45" s="5"/>
      <c r="H45" s="447"/>
      <c r="I45" s="462"/>
    </row>
    <row r="46" spans="1:23" ht="21" customHeight="1">
      <c r="M46" s="2"/>
    </row>
    <row r="47" spans="1:23" ht="21" customHeight="1">
      <c r="E47" s="426">
        <f>52+6+32</f>
        <v>90</v>
      </c>
      <c r="M47" s="2"/>
    </row>
    <row r="48" spans="1:23" ht="21" customHeight="1">
      <c r="M48" s="2"/>
    </row>
    <row r="49" spans="13:13" ht="21" customHeight="1">
      <c r="M49" s="2"/>
    </row>
    <row r="50" spans="13:13" ht="21" customHeight="1">
      <c r="M50" s="2"/>
    </row>
    <row r="51" spans="13:13" ht="21" customHeight="1">
      <c r="M51" s="2"/>
    </row>
    <row r="52" spans="13:13" ht="21" customHeight="1">
      <c r="M52" s="2"/>
    </row>
    <row r="53" spans="13:13" ht="21" customHeight="1">
      <c r="M53" s="2"/>
    </row>
    <row r="54" spans="13:13" ht="21" customHeight="1">
      <c r="M54" s="2"/>
    </row>
    <row r="55" spans="13:13" ht="21" customHeight="1">
      <c r="M55" s="2"/>
    </row>
    <row r="56" spans="13:13" ht="21" customHeight="1">
      <c r="M56" s="2"/>
    </row>
    <row r="57" spans="13:13" ht="21" customHeight="1">
      <c r="M57" s="2"/>
    </row>
    <row r="58" spans="13:13" ht="21" customHeight="1">
      <c r="M58" s="2"/>
    </row>
    <row r="59" spans="13:13" ht="21" customHeight="1">
      <c r="M59" s="2"/>
    </row>
    <row r="60" spans="13:13" ht="21" customHeight="1">
      <c r="M60" s="2"/>
    </row>
    <row r="61" spans="13:13" ht="21" customHeight="1">
      <c r="M61" s="2"/>
    </row>
    <row r="62" spans="13:13" ht="21" customHeight="1">
      <c r="M62" s="2"/>
    </row>
    <row r="63" spans="13:13" ht="21" customHeight="1">
      <c r="M63" s="2"/>
    </row>
    <row r="64" spans="13:13" ht="21" customHeight="1">
      <c r="M64" s="2"/>
    </row>
    <row r="65" spans="13:13" ht="21" customHeight="1">
      <c r="M65" s="2"/>
    </row>
    <row r="66" spans="13:13" ht="21" customHeight="1">
      <c r="M66" s="2"/>
    </row>
    <row r="67" spans="13:13" ht="21" customHeight="1">
      <c r="M67" s="2"/>
    </row>
    <row r="68" spans="13:13" ht="21" customHeight="1">
      <c r="M68" s="2"/>
    </row>
    <row r="69" spans="13:13" ht="21" customHeight="1">
      <c r="M69" s="2"/>
    </row>
    <row r="70" spans="13:13" ht="21" customHeight="1">
      <c r="M70" s="2"/>
    </row>
    <row r="71" spans="13:13" ht="21" customHeight="1">
      <c r="M71" s="2"/>
    </row>
    <row r="72" spans="13:13" ht="21" customHeight="1">
      <c r="M72" s="2"/>
    </row>
    <row r="73" spans="13:13" ht="21" customHeight="1">
      <c r="M73" s="2"/>
    </row>
    <row r="74" spans="13:13" ht="21" customHeight="1">
      <c r="M74" s="2"/>
    </row>
    <row r="75" spans="13:13" ht="21" customHeight="1">
      <c r="M75" s="2"/>
    </row>
    <row r="76" spans="13:13" ht="21" customHeight="1">
      <c r="M76" s="2"/>
    </row>
    <row r="77" spans="13:13" ht="21" customHeight="1">
      <c r="M77" s="2"/>
    </row>
    <row r="78" spans="13:13" ht="21" customHeight="1">
      <c r="M78" s="2"/>
    </row>
    <row r="79" spans="13:13" ht="21" customHeight="1">
      <c r="M79" s="2"/>
    </row>
    <row r="80" spans="13:13" ht="21" customHeight="1">
      <c r="M80" s="2"/>
    </row>
    <row r="81" spans="13:13" ht="21" customHeight="1">
      <c r="M81" s="2"/>
    </row>
    <row r="82" spans="13:13" ht="21" customHeight="1">
      <c r="M82" s="2"/>
    </row>
    <row r="83" spans="13:13" ht="21" customHeight="1">
      <c r="M83" s="2"/>
    </row>
    <row r="84" spans="13:13" ht="21" customHeight="1">
      <c r="M84" s="2"/>
    </row>
    <row r="85" spans="13:13" ht="21" customHeight="1">
      <c r="M85" s="2"/>
    </row>
    <row r="86" spans="13:13" ht="21" customHeight="1">
      <c r="M86" s="2"/>
    </row>
    <row r="87" spans="13:13" ht="21" customHeight="1">
      <c r="M87" s="2"/>
    </row>
    <row r="88" spans="13:13" ht="21" customHeight="1">
      <c r="M88" s="2"/>
    </row>
    <row r="89" spans="13:13" ht="21" customHeight="1">
      <c r="M89" s="2"/>
    </row>
    <row r="90" spans="13:13" ht="21" customHeight="1">
      <c r="M90" s="2"/>
    </row>
    <row r="91" spans="13:13" ht="21" customHeight="1">
      <c r="M91" s="2"/>
    </row>
    <row r="92" spans="13:13" ht="21" customHeight="1">
      <c r="M92" s="2"/>
    </row>
    <row r="93" spans="13:13" ht="21" customHeight="1">
      <c r="M93" s="2"/>
    </row>
    <row r="94" spans="13:13" ht="21" customHeight="1">
      <c r="M94" s="2"/>
    </row>
    <row r="95" spans="13:13" ht="21" customHeight="1">
      <c r="M95" s="2"/>
    </row>
    <row r="96" spans="13:13" ht="21" customHeight="1">
      <c r="M96" s="2"/>
    </row>
    <row r="97" spans="13:13" ht="21" customHeight="1">
      <c r="M97" s="2"/>
    </row>
    <row r="98" spans="13:13" ht="21" customHeight="1">
      <c r="M98" s="2"/>
    </row>
  </sheetData>
  <mergeCells count="15">
    <mergeCell ref="S4:U4"/>
    <mergeCell ref="L44:P4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  <mergeCell ref="R4:R5"/>
  </mergeCells>
  <phoneticPr fontId="12" type="noConversion"/>
  <printOptions horizontalCentered="1"/>
  <pageMargins left="0.74803149606299202" right="0.74803149606299202" top="0.70866141732283505" bottom="0.94488188976377996" header="1.02362204724409" footer="0.62992125984252001"/>
  <pageSetup paperSize="9" scale="96" orientation="landscape" r:id="rId1"/>
  <headerFooter>
    <oddHeader>&amp;R&amp;"宋体,加粗"&amp;10第 &amp;P 页，共 &amp;N 页</oddHeader>
    <oddFooter>&amp;L&amp;"宋体,加粗"&amp;10产权持有人填表人：刘竹
填表日期：2023年5月5日&amp;C&amp;"宋体,加粗"&amp;10评估人员：赵义峰&amp;R&amp;"宋体,加粗"&amp;10北京卓信大华资产评估有限公司</oddFooter>
  </headerFooter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O24"/>
  <sheetViews>
    <sheetView view="pageBreakPreview" zoomScaleNormal="100" zoomScaleSheetLayoutView="100" workbookViewId="0">
      <selection activeCell="E23" sqref="E23"/>
    </sheetView>
  </sheetViews>
  <sheetFormatPr defaultColWidth="9" defaultRowHeight="15.75"/>
  <cols>
    <col min="1" max="1" width="5.75" style="2" customWidth="1"/>
    <col min="2" max="2" width="26" style="2" customWidth="1"/>
    <col min="3" max="3" width="17.25" style="2" customWidth="1"/>
    <col min="4" max="4" width="17" style="2" customWidth="1"/>
    <col min="5" max="5" width="14" style="2" customWidth="1"/>
    <col min="6" max="6" width="13.75" style="2" customWidth="1"/>
    <col min="7" max="7" width="13.5" style="2" customWidth="1"/>
    <col min="8" max="16384" width="9" style="2"/>
  </cols>
  <sheetData>
    <row r="1" spans="1:7" ht="23.25">
      <c r="C1" s="409" t="s">
        <v>1051</v>
      </c>
      <c r="D1" s="409"/>
      <c r="E1" s="409"/>
      <c r="F1" s="31"/>
      <c r="G1" s="74" t="s">
        <v>1052</v>
      </c>
    </row>
    <row r="2" spans="1:7" ht="17.649999999999999" customHeight="1">
      <c r="D2" s="410"/>
      <c r="F2" s="31"/>
      <c r="G2" s="74"/>
    </row>
    <row r="3" spans="1:7" s="3" customFormat="1" ht="17.25" customHeight="1">
      <c r="A3" s="3" t="str">
        <f>分类汇总表!A3</f>
        <v>产权持有人名称：毕节赛德水泥有限公司</v>
      </c>
      <c r="C3" s="122"/>
      <c r="D3" s="411" t="str">
        <f>分类汇总表!D3</f>
        <v xml:space="preserve">          评估基准日：2022年12月31日</v>
      </c>
      <c r="F3" s="122"/>
      <c r="G3" s="15" t="s">
        <v>184</v>
      </c>
    </row>
    <row r="4" spans="1:7" s="4" customFormat="1" ht="21.75" customHeight="1">
      <c r="A4" s="412" t="s">
        <v>1053</v>
      </c>
      <c r="B4" s="413" t="s">
        <v>1054</v>
      </c>
      <c r="C4" s="414" t="s">
        <v>189</v>
      </c>
      <c r="D4" s="415" t="s">
        <v>204</v>
      </c>
      <c r="E4" s="415" t="s">
        <v>1055</v>
      </c>
      <c r="F4" s="415" t="s">
        <v>205</v>
      </c>
      <c r="G4" s="18" t="s">
        <v>472</v>
      </c>
    </row>
    <row r="5" spans="1:7" s="145" customFormat="1" ht="21" customHeight="1">
      <c r="A5" s="416" t="s">
        <v>1056</v>
      </c>
      <c r="B5" s="47" t="s">
        <v>1057</v>
      </c>
      <c r="C5" s="417">
        <f>在建土建!H21</f>
        <v>0</v>
      </c>
      <c r="D5" s="417">
        <f>在建土建!I21</f>
        <v>0</v>
      </c>
      <c r="E5" s="417">
        <f>D5-C5</f>
        <v>0</v>
      </c>
      <c r="F5" s="418">
        <f>IF(C5=0,0,ROUND((D5-C5)/C5*100,2))</f>
        <v>0</v>
      </c>
      <c r="G5" s="400"/>
    </row>
    <row r="6" spans="1:7" s="145" customFormat="1" ht="21" customHeight="1">
      <c r="A6" s="416" t="s">
        <v>1058</v>
      </c>
      <c r="B6" s="47" t="s">
        <v>1059</v>
      </c>
      <c r="C6" s="417">
        <f>在建设备!I21</f>
        <v>0</v>
      </c>
      <c r="D6" s="417">
        <f>在建设备!M21</f>
        <v>0</v>
      </c>
      <c r="E6" s="417">
        <f>D6-C6</f>
        <v>0</v>
      </c>
      <c r="F6" s="418">
        <f>IF(C6=0,0,ROUND((D6-C6)/C6*100,2))</f>
        <v>0</v>
      </c>
      <c r="G6" s="400"/>
    </row>
    <row r="7" spans="1:7" s="145" customFormat="1" ht="21" customHeight="1">
      <c r="A7" s="416"/>
      <c r="B7" s="47"/>
      <c r="C7" s="417"/>
      <c r="D7" s="417"/>
      <c r="E7" s="417"/>
      <c r="F7" s="418"/>
      <c r="G7" s="419"/>
    </row>
    <row r="8" spans="1:7" s="145" customFormat="1" ht="21" customHeight="1">
      <c r="A8" s="416"/>
      <c r="B8" s="47"/>
      <c r="C8" s="417"/>
      <c r="D8" s="417"/>
      <c r="E8" s="417"/>
      <c r="F8" s="418"/>
      <c r="G8" s="419"/>
    </row>
    <row r="9" spans="1:7" s="145" customFormat="1" ht="21" customHeight="1">
      <c r="A9" s="416"/>
      <c r="B9" s="47"/>
      <c r="C9" s="417"/>
      <c r="D9" s="417"/>
      <c r="E9" s="417"/>
      <c r="F9" s="418"/>
      <c r="G9" s="419"/>
    </row>
    <row r="10" spans="1:7" s="145" customFormat="1" ht="21" customHeight="1">
      <c r="A10" s="416"/>
      <c r="B10" s="47"/>
      <c r="C10" s="417"/>
      <c r="D10" s="417"/>
      <c r="E10" s="417"/>
      <c r="F10" s="418"/>
      <c r="G10" s="419"/>
    </row>
    <row r="11" spans="1:7" s="145" customFormat="1" ht="21" customHeight="1">
      <c r="A11" s="416"/>
      <c r="B11" s="47"/>
      <c r="C11" s="417"/>
      <c r="D11" s="417"/>
      <c r="E11" s="417"/>
      <c r="F11" s="418"/>
      <c r="G11" s="419"/>
    </row>
    <row r="12" spans="1:7" s="145" customFormat="1" ht="21" customHeight="1">
      <c r="A12" s="416"/>
      <c r="B12" s="47"/>
      <c r="C12" s="417"/>
      <c r="D12" s="417"/>
      <c r="E12" s="417"/>
      <c r="F12" s="418"/>
      <c r="G12" s="419"/>
    </row>
    <row r="13" spans="1:7" s="145" customFormat="1" ht="21" customHeight="1">
      <c r="A13" s="416"/>
      <c r="B13" s="47"/>
      <c r="C13" s="417"/>
      <c r="D13" s="417"/>
      <c r="E13" s="417"/>
      <c r="F13" s="418"/>
      <c r="G13" s="419"/>
    </row>
    <row r="14" spans="1:7" s="145" customFormat="1" ht="21" customHeight="1">
      <c r="A14" s="416"/>
      <c r="B14" s="47"/>
      <c r="C14" s="417"/>
      <c r="D14" s="417"/>
      <c r="E14" s="417"/>
      <c r="F14" s="418"/>
      <c r="G14" s="419"/>
    </row>
    <row r="15" spans="1:7" s="145" customFormat="1" ht="21" customHeight="1">
      <c r="A15" s="416"/>
      <c r="B15" s="47"/>
      <c r="C15" s="417"/>
      <c r="D15" s="417"/>
      <c r="E15" s="417"/>
      <c r="F15" s="418"/>
      <c r="G15" s="419"/>
    </row>
    <row r="16" spans="1:7" s="145" customFormat="1" ht="21" customHeight="1">
      <c r="A16" s="416"/>
      <c r="B16" s="47"/>
      <c r="C16" s="417"/>
      <c r="D16" s="417"/>
      <c r="E16" s="417"/>
      <c r="F16" s="418"/>
      <c r="G16" s="419"/>
    </row>
    <row r="17" spans="1:15" s="145" customFormat="1" ht="21" customHeight="1">
      <c r="A17" s="416"/>
      <c r="B17" s="47"/>
      <c r="C17" s="417"/>
      <c r="D17" s="417"/>
      <c r="E17" s="417"/>
      <c r="F17" s="418"/>
      <c r="G17" s="419"/>
    </row>
    <row r="18" spans="1:15" s="145" customFormat="1" ht="21" customHeight="1">
      <c r="A18" s="416"/>
      <c r="B18" s="47"/>
      <c r="C18" s="417"/>
      <c r="D18" s="417"/>
      <c r="E18" s="417"/>
      <c r="F18" s="418"/>
      <c r="G18" s="419"/>
    </row>
    <row r="19" spans="1:15" s="145" customFormat="1" ht="21" customHeight="1">
      <c r="A19" s="416"/>
      <c r="B19" s="420"/>
      <c r="C19" s="421"/>
      <c r="D19" s="421"/>
      <c r="E19" s="417"/>
      <c r="F19" s="418"/>
      <c r="G19" s="422"/>
    </row>
    <row r="20" spans="1:15" s="31" customFormat="1" ht="21" customHeight="1">
      <c r="A20" s="416"/>
      <c r="B20" s="65"/>
      <c r="C20" s="421"/>
      <c r="D20" s="417"/>
      <c r="E20" s="417"/>
      <c r="F20" s="418"/>
      <c r="G20" s="419"/>
    </row>
    <row r="21" spans="1:15" s="145" customFormat="1" ht="21" customHeight="1">
      <c r="A21" s="416"/>
      <c r="B21" s="252" t="s">
        <v>1060</v>
      </c>
      <c r="C21" s="423">
        <f>SUM(C5:C20)</f>
        <v>0</v>
      </c>
      <c r="D21" s="423">
        <f>SUM(D5:D20)</f>
        <v>0</v>
      </c>
      <c r="E21" s="421">
        <f>D21-C21</f>
        <v>0</v>
      </c>
      <c r="F21" s="424">
        <f>IF(C21=0,0,ROUND((D21-C21)/C21*100,2))</f>
        <v>0</v>
      </c>
      <c r="G21" s="422"/>
    </row>
    <row r="22" spans="1:15">
      <c r="A22" s="29" t="str">
        <f>填表必读!A9&amp;填表必读!B9</f>
        <v>产权持有人填表人：刘竹</v>
      </c>
      <c r="B22" s="102"/>
      <c r="D22" s="29" t="str">
        <f>填表必读!A17&amp;填表必读!B17</f>
        <v>评估人员：赵义峰</v>
      </c>
      <c r="E22" s="7"/>
      <c r="G22" s="268" t="str">
        <f>固定汇总表!L22</f>
        <v>北京卓信大华资产评估有限公司</v>
      </c>
      <c r="H22" s="7"/>
      <c r="I22" s="7"/>
      <c r="J22" s="1043"/>
      <c r="K22" s="1043"/>
      <c r="L22" s="1043"/>
      <c r="M22" s="1043"/>
      <c r="N22" s="1043"/>
      <c r="O22" s="1043"/>
    </row>
    <row r="23" spans="1:15">
      <c r="A23" s="29" t="str">
        <f>填表必读!A11&amp;填表必读!B11</f>
        <v>填表日期：2023年5月5日</v>
      </c>
      <c r="B23" s="5"/>
      <c r="C23" s="5"/>
      <c r="D23" s="5"/>
      <c r="E23" s="5"/>
      <c r="F23" s="5"/>
      <c r="G23" s="5"/>
      <c r="H23" s="5"/>
      <c r="I23" s="5"/>
      <c r="J23" s="5"/>
      <c r="K23" s="329"/>
      <c r="L23" s="5"/>
      <c r="M23" s="5"/>
      <c r="N23" s="5"/>
      <c r="O23" s="5"/>
    </row>
    <row r="24" spans="1:15">
      <c r="C24" s="425"/>
    </row>
  </sheetData>
  <mergeCells count="1">
    <mergeCell ref="J22:O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 r:id="rId1"/>
  <headerFooter alignWithMargins="0">
    <oddFooter>&amp;C&amp;"宋体,加粗"&amp;10共&amp;N页第&amp;P页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M76"/>
  <sheetViews>
    <sheetView workbookViewId="0">
      <selection activeCell="E23" sqref="E23"/>
    </sheetView>
  </sheetViews>
  <sheetFormatPr defaultColWidth="9" defaultRowHeight="15.75"/>
  <cols>
    <col min="1" max="1" width="7.25" style="2" customWidth="1"/>
    <col min="2" max="2" width="15.5" style="2" customWidth="1"/>
    <col min="3" max="3" width="12.5" style="2" customWidth="1"/>
    <col min="4" max="4" width="10.75" style="2" customWidth="1"/>
    <col min="5" max="5" width="12.125" style="2" customWidth="1"/>
    <col min="6" max="6" width="8.5" style="2"/>
    <col min="7" max="7" width="9.25" style="2" customWidth="1"/>
    <col min="8" max="9" width="12.75" style="2" customWidth="1"/>
    <col min="10" max="10" width="9.25" style="2" customWidth="1"/>
    <col min="11" max="11" width="12.625" style="2" customWidth="1"/>
    <col min="12" max="12" width="7" style="2" customWidth="1"/>
    <col min="13" max="13" width="8.75" style="2" customWidth="1"/>
    <col min="14" max="16384" width="9" style="2"/>
  </cols>
  <sheetData>
    <row r="1" spans="1:13" ht="23.25">
      <c r="G1" s="123" t="s">
        <v>1061</v>
      </c>
      <c r="K1" s="74" t="s">
        <v>1062</v>
      </c>
      <c r="L1" s="31"/>
    </row>
    <row r="2" spans="1:13" ht="17.649999999999999" customHeight="1">
      <c r="K2" s="74"/>
      <c r="L2" s="31"/>
    </row>
    <row r="3" spans="1:13" s="3" customFormat="1" ht="17.649999999999999" customHeight="1">
      <c r="A3" s="3" t="str">
        <f>在建汇总表!A3</f>
        <v>产权持有人名称：毕节赛德水泥有限公司</v>
      </c>
      <c r="D3" s="122"/>
      <c r="E3" s="122"/>
      <c r="G3" s="14" t="str">
        <f>在建汇总表!D3</f>
        <v xml:space="preserve">          评估基准日：2022年12月31日</v>
      </c>
      <c r="I3" s="122"/>
      <c r="J3" s="122"/>
      <c r="K3" s="15" t="s">
        <v>184</v>
      </c>
      <c r="M3" s="122"/>
    </row>
    <row r="4" spans="1:13" s="4" customFormat="1" ht="27" customHeight="1">
      <c r="A4" s="17" t="s">
        <v>88</v>
      </c>
      <c r="B4" s="17" t="s">
        <v>1063</v>
      </c>
      <c r="C4" s="17" t="s">
        <v>1064</v>
      </c>
      <c r="D4" s="17" t="s">
        <v>727</v>
      </c>
      <c r="E4" s="17" t="s">
        <v>1065</v>
      </c>
      <c r="F4" s="17" t="s">
        <v>1066</v>
      </c>
      <c r="G4" s="17" t="s">
        <v>1067</v>
      </c>
      <c r="H4" s="18" t="s">
        <v>189</v>
      </c>
      <c r="I4" s="17" t="s">
        <v>25</v>
      </c>
      <c r="J4" s="17" t="s">
        <v>27</v>
      </c>
      <c r="K4" s="17" t="s">
        <v>818</v>
      </c>
      <c r="L4" s="17" t="s">
        <v>462</v>
      </c>
    </row>
    <row r="5" spans="1:13" s="31" customFormat="1" ht="21" customHeight="1">
      <c r="A5" s="19">
        <f t="shared" ref="A5:A10" si="0">ROW()-4</f>
        <v>1</v>
      </c>
      <c r="B5" s="47"/>
      <c r="C5" s="47"/>
      <c r="D5" s="47"/>
      <c r="E5" s="47"/>
      <c r="F5" s="47"/>
      <c r="G5" s="47"/>
      <c r="H5" s="47"/>
      <c r="I5" s="47"/>
      <c r="J5" s="408">
        <f>IF(H5=0,0,ROUND((I5-H5)/H5*100,2))</f>
        <v>0</v>
      </c>
      <c r="K5" s="47"/>
      <c r="L5" s="47"/>
    </row>
    <row r="6" spans="1:13" s="31" customFormat="1" ht="21" customHeight="1">
      <c r="A6" s="19">
        <f t="shared" si="0"/>
        <v>2</v>
      </c>
      <c r="B6" s="47"/>
      <c r="D6" s="237"/>
      <c r="E6" s="237"/>
      <c r="F6" s="47"/>
      <c r="G6" s="47"/>
      <c r="H6" s="66"/>
      <c r="I6" s="66"/>
      <c r="J6" s="47"/>
      <c r="K6" s="47"/>
      <c r="L6" s="47"/>
    </row>
    <row r="7" spans="1:13" s="31" customFormat="1" ht="21" customHeight="1">
      <c r="A7" s="19">
        <f t="shared" si="0"/>
        <v>3</v>
      </c>
      <c r="B7" s="47"/>
      <c r="C7" s="47"/>
      <c r="D7" s="237"/>
      <c r="E7" s="47"/>
      <c r="F7" s="47"/>
      <c r="G7" s="47"/>
      <c r="H7" s="47"/>
      <c r="I7" s="47"/>
      <c r="J7" s="47"/>
      <c r="K7" s="47"/>
      <c r="L7" s="47"/>
    </row>
    <row r="8" spans="1:13" s="31" customFormat="1" ht="21" customHeight="1">
      <c r="A8" s="19">
        <f t="shared" si="0"/>
        <v>4</v>
      </c>
      <c r="B8" s="401"/>
      <c r="C8" s="401"/>
      <c r="D8" s="237"/>
      <c r="E8" s="237"/>
      <c r="F8" s="47"/>
      <c r="G8" s="47"/>
      <c r="H8" s="402"/>
      <c r="I8" s="402"/>
      <c r="J8" s="47"/>
      <c r="K8" s="47"/>
      <c r="L8" s="47"/>
    </row>
    <row r="9" spans="1:13" s="31" customFormat="1" ht="21" customHeight="1">
      <c r="A9" s="19">
        <f t="shared" si="0"/>
        <v>5</v>
      </c>
      <c r="B9" s="403"/>
      <c r="C9" s="403"/>
      <c r="D9" s="404"/>
      <c r="E9" s="404"/>
      <c r="F9" s="404"/>
      <c r="G9" s="405"/>
      <c r="H9" s="405"/>
      <c r="I9" s="47"/>
      <c r="J9" s="313"/>
      <c r="K9" s="47"/>
      <c r="L9" s="47"/>
    </row>
    <row r="10" spans="1:13" s="31" customFormat="1" ht="21" customHeight="1">
      <c r="A10" s="19">
        <f t="shared" si="0"/>
        <v>6</v>
      </c>
      <c r="B10" s="403"/>
      <c r="C10" s="403"/>
      <c r="D10" s="404"/>
      <c r="E10" s="404"/>
      <c r="F10" s="404"/>
      <c r="G10" s="405"/>
      <c r="H10" s="405"/>
      <c r="I10" s="47"/>
      <c r="J10" s="313"/>
      <c r="K10" s="47"/>
      <c r="L10" s="47"/>
    </row>
    <row r="11" spans="1:13" s="31" customFormat="1" ht="21" customHeight="1">
      <c r="A11" s="406"/>
      <c r="B11" s="403"/>
      <c r="C11" s="403"/>
      <c r="D11" s="404"/>
      <c r="E11" s="404"/>
      <c r="F11" s="404"/>
      <c r="G11" s="405"/>
      <c r="H11" s="405"/>
      <c r="I11" s="47"/>
      <c r="J11" s="313"/>
      <c r="K11" s="47"/>
      <c r="L11" s="47"/>
    </row>
    <row r="12" spans="1:13" s="31" customFormat="1" ht="21" customHeight="1">
      <c r="A12" s="406"/>
      <c r="B12" s="403"/>
      <c r="C12" s="403"/>
      <c r="D12" s="404"/>
      <c r="E12" s="404"/>
      <c r="F12" s="404"/>
      <c r="G12" s="405"/>
      <c r="H12" s="405"/>
      <c r="I12" s="47"/>
      <c r="J12" s="313"/>
      <c r="K12" s="47"/>
      <c r="L12" s="47"/>
    </row>
    <row r="13" spans="1:13" s="31" customFormat="1" ht="21" customHeight="1">
      <c r="A13" s="406"/>
      <c r="B13" s="403"/>
      <c r="C13" s="403"/>
      <c r="D13" s="404"/>
      <c r="E13" s="404"/>
      <c r="F13" s="404"/>
      <c r="G13" s="405"/>
      <c r="H13" s="405"/>
      <c r="I13" s="47"/>
      <c r="J13" s="313"/>
      <c r="K13" s="47"/>
      <c r="L13" s="47"/>
    </row>
    <row r="14" spans="1:13" s="31" customFormat="1" ht="21" customHeight="1">
      <c r="A14" s="47"/>
      <c r="B14" s="47"/>
      <c r="C14" s="47"/>
      <c r="D14" s="47"/>
      <c r="E14" s="47"/>
      <c r="F14" s="47"/>
      <c r="G14" s="47"/>
      <c r="H14" s="47"/>
      <c r="I14" s="47"/>
      <c r="J14" s="313"/>
      <c r="K14" s="47"/>
      <c r="L14" s="47"/>
    </row>
    <row r="15" spans="1:13" s="31" customFormat="1" ht="21" customHeight="1">
      <c r="A15" s="47"/>
      <c r="B15" s="47"/>
      <c r="C15" s="47"/>
      <c r="D15" s="47"/>
      <c r="E15" s="47"/>
      <c r="F15" s="47"/>
      <c r="G15" s="47"/>
      <c r="H15" s="402"/>
      <c r="I15" s="47"/>
      <c r="J15" s="313"/>
      <c r="K15" s="47"/>
      <c r="L15" s="47"/>
    </row>
    <row r="16" spans="1:13" s="31" customFormat="1" ht="21" customHeight="1">
      <c r="A16" s="47"/>
      <c r="B16" s="47"/>
      <c r="C16" s="47"/>
      <c r="D16" s="47"/>
      <c r="E16" s="47"/>
      <c r="F16" s="47"/>
      <c r="G16" s="47"/>
      <c r="H16" s="402"/>
      <c r="I16" s="47"/>
      <c r="J16" s="313"/>
      <c r="K16" s="47"/>
      <c r="L16" s="47"/>
    </row>
    <row r="17" spans="1:12" s="31" customFormat="1" ht="21" customHeight="1">
      <c r="A17" s="47"/>
      <c r="B17" s="47"/>
      <c r="C17" s="47"/>
      <c r="D17" s="47"/>
      <c r="E17" s="47"/>
      <c r="F17" s="47"/>
      <c r="G17" s="47"/>
      <c r="H17" s="47"/>
      <c r="I17" s="47"/>
      <c r="J17" s="313"/>
      <c r="K17" s="47"/>
      <c r="L17" s="47"/>
    </row>
    <row r="18" spans="1:12" s="31" customFormat="1" ht="21" customHeight="1">
      <c r="A18" s="47"/>
      <c r="B18" s="47"/>
      <c r="C18" s="47"/>
      <c r="D18" s="47"/>
      <c r="E18" s="47"/>
      <c r="F18" s="47"/>
      <c r="G18" s="47"/>
      <c r="H18" s="47"/>
      <c r="I18" s="47"/>
      <c r="J18" s="313"/>
      <c r="K18" s="47"/>
      <c r="L18" s="47"/>
    </row>
    <row r="19" spans="1:12" s="31" customFormat="1" ht="21" customHeight="1">
      <c r="A19" s="47"/>
      <c r="B19" s="47"/>
      <c r="C19" s="47"/>
      <c r="D19" s="47"/>
      <c r="E19" s="47"/>
      <c r="F19" s="47"/>
      <c r="G19" s="47"/>
      <c r="H19" s="47"/>
      <c r="I19" s="47"/>
      <c r="J19" s="313"/>
      <c r="K19" s="47"/>
      <c r="L19" s="47"/>
    </row>
    <row r="20" spans="1:12" s="31" customFormat="1" ht="21" customHeight="1">
      <c r="A20" s="47"/>
      <c r="B20" s="47"/>
      <c r="C20" s="47"/>
      <c r="D20" s="47"/>
      <c r="E20" s="47"/>
      <c r="F20" s="47"/>
      <c r="G20" s="47"/>
      <c r="H20" s="47"/>
      <c r="I20" s="47"/>
      <c r="J20" s="313"/>
      <c r="K20" s="47"/>
      <c r="L20" s="47"/>
    </row>
    <row r="21" spans="1:12" s="145" customFormat="1" ht="21" customHeight="1">
      <c r="A21" s="407"/>
      <c r="B21" s="252" t="s">
        <v>1068</v>
      </c>
      <c r="C21" s="252"/>
      <c r="D21" s="400"/>
      <c r="E21" s="400"/>
      <c r="F21" s="400"/>
      <c r="G21" s="400"/>
      <c r="H21" s="285">
        <f>SUM(H5:H20)</f>
        <v>0</v>
      </c>
      <c r="I21" s="285">
        <f>SUM(I5:I20)</f>
        <v>0</v>
      </c>
      <c r="J21" s="313">
        <f>IF(H21=0,0,ROUND((I21-H21)/H21*100,2))</f>
        <v>0</v>
      </c>
      <c r="K21" s="400"/>
      <c r="L21" s="400"/>
    </row>
    <row r="22" spans="1:12" s="31" customFormat="1" ht="21" customHeight="1">
      <c r="A22" s="29" t="str">
        <f>填表必读!A9&amp;填表必读!B9</f>
        <v>产权持有人填表人：刘竹</v>
      </c>
      <c r="G22" s="29" t="str">
        <f>填表必读!A15&amp;填表必读!B15</f>
        <v>评估人员：蒋四明</v>
      </c>
      <c r="I22" s="967" t="str">
        <f>现金!G21</f>
        <v>北京卓信大华资产评估有限公司</v>
      </c>
      <c r="J22" s="967"/>
      <c r="K22" s="967"/>
    </row>
    <row r="23" spans="1:12" s="31" customFormat="1" ht="21" customHeight="1">
      <c r="A23" s="29" t="str">
        <f>填表必读!A11&amp;填表必读!B11</f>
        <v>填表日期：2023年5月5日</v>
      </c>
    </row>
    <row r="24" spans="1:12" ht="21" customHeight="1"/>
    <row r="25" spans="1:12" ht="21" customHeight="1"/>
    <row r="26" spans="1:12" ht="21" customHeight="1"/>
    <row r="27" spans="1:12" ht="21" customHeight="1"/>
    <row r="28" spans="1:12" ht="21" customHeight="1"/>
    <row r="29" spans="1:12" ht="21" customHeight="1"/>
    <row r="30" spans="1:12" ht="21" customHeight="1"/>
    <row r="31" spans="1:12" ht="21" customHeight="1"/>
    <row r="32" spans="1:1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</sheetData>
  <mergeCells count="1">
    <mergeCell ref="I22:K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Q76"/>
  <sheetViews>
    <sheetView workbookViewId="0">
      <selection activeCell="E23" sqref="E23"/>
    </sheetView>
  </sheetViews>
  <sheetFormatPr defaultColWidth="9" defaultRowHeight="15.75"/>
  <cols>
    <col min="1" max="1" width="5" style="2" customWidth="1"/>
    <col min="2" max="2" width="8.75" style="2" customWidth="1"/>
    <col min="3" max="4" width="7.75" style="2" customWidth="1"/>
    <col min="5" max="5" width="6.5" style="2" customWidth="1"/>
    <col min="6" max="7" width="9" style="2" customWidth="1"/>
    <col min="8" max="8" width="13.125" style="2" customWidth="1"/>
    <col min="9" max="9" width="7.875" style="2" customWidth="1"/>
    <col min="10" max="11" width="9" style="2" customWidth="1"/>
    <col min="12" max="12" width="11.75" style="2" customWidth="1"/>
    <col min="13" max="13" width="7.75" style="2" customWidth="1"/>
    <col min="14" max="14" width="7.25" style="2" customWidth="1"/>
    <col min="15" max="16" width="6.75" style="2" customWidth="1"/>
    <col min="17" max="17" width="8.75" style="2" customWidth="1"/>
    <col min="18" max="16384" width="9" style="2"/>
  </cols>
  <sheetData>
    <row r="1" spans="1:17" ht="23.25">
      <c r="H1" s="123" t="s">
        <v>1069</v>
      </c>
      <c r="K1" s="31"/>
      <c r="L1" s="31"/>
      <c r="O1" s="74" t="s">
        <v>1070</v>
      </c>
    </row>
    <row r="2" spans="1:17" ht="17.649999999999999" customHeight="1">
      <c r="K2" s="31"/>
      <c r="L2" s="31"/>
      <c r="O2" s="13"/>
    </row>
    <row r="3" spans="1:17" s="3" customFormat="1" ht="17.649999999999999" customHeight="1">
      <c r="A3" s="3" t="str">
        <f>分类汇总表!A3</f>
        <v>产权持有人名称：毕节赛德水泥有限公司</v>
      </c>
      <c r="C3" s="122"/>
      <c r="D3" s="122"/>
      <c r="E3" s="122"/>
      <c r="G3" s="250" t="str">
        <f>分类汇总表!D3</f>
        <v xml:space="preserve">          评估基准日：2022年12月31日</v>
      </c>
      <c r="I3" s="125"/>
      <c r="J3" s="122"/>
      <c r="K3" s="122"/>
      <c r="L3" s="122"/>
      <c r="M3" s="122"/>
      <c r="N3" s="122"/>
      <c r="O3" s="15" t="s">
        <v>184</v>
      </c>
      <c r="Q3" s="122"/>
    </row>
    <row r="4" spans="1:17" s="4" customFormat="1" ht="21" customHeight="1">
      <c r="A4" s="979" t="s">
        <v>88</v>
      </c>
      <c r="B4" s="1126" t="s">
        <v>1063</v>
      </c>
      <c r="C4" s="979" t="s">
        <v>727</v>
      </c>
      <c r="D4" s="979" t="s">
        <v>1071</v>
      </c>
      <c r="E4" s="979" t="s">
        <v>1065</v>
      </c>
      <c r="F4" s="999" t="s">
        <v>1072</v>
      </c>
      <c r="G4" s="977"/>
      <c r="H4" s="977"/>
      <c r="I4" s="978"/>
      <c r="J4" s="976" t="s">
        <v>25</v>
      </c>
      <c r="K4" s="977"/>
      <c r="L4" s="977"/>
      <c r="M4" s="978"/>
      <c r="N4" s="979" t="s">
        <v>27</v>
      </c>
      <c r="O4" s="979" t="s">
        <v>818</v>
      </c>
      <c r="P4" s="1059" t="s">
        <v>462</v>
      </c>
      <c r="Q4" s="1059" t="s">
        <v>357</v>
      </c>
    </row>
    <row r="5" spans="1:17" s="31" customFormat="1" ht="21" customHeight="1">
      <c r="A5" s="1125"/>
      <c r="B5" s="1127"/>
      <c r="C5" s="1125"/>
      <c r="D5" s="1125"/>
      <c r="E5" s="1125"/>
      <c r="F5" s="17" t="s">
        <v>1073</v>
      </c>
      <c r="G5" s="17" t="s">
        <v>1074</v>
      </c>
      <c r="H5" s="17" t="s">
        <v>1075</v>
      </c>
      <c r="I5" s="17" t="s">
        <v>181</v>
      </c>
      <c r="J5" s="17" t="s">
        <v>1073</v>
      </c>
      <c r="K5" s="398" t="s">
        <v>1076</v>
      </c>
      <c r="L5" s="17" t="s">
        <v>1075</v>
      </c>
      <c r="M5" s="17" t="s">
        <v>558</v>
      </c>
      <c r="N5" s="1125" t="s">
        <v>1077</v>
      </c>
      <c r="O5" s="1125"/>
      <c r="P5" s="1059"/>
      <c r="Q5" s="1059"/>
    </row>
    <row r="6" spans="1:17" s="31" customFormat="1" ht="21" customHeight="1">
      <c r="A6" s="19">
        <f>ROW()-5</f>
        <v>1</v>
      </c>
      <c r="B6" s="386"/>
      <c r="C6" s="47"/>
      <c r="D6" s="47"/>
      <c r="E6" s="47"/>
      <c r="F6" s="387"/>
      <c r="G6" s="388"/>
      <c r="H6" s="388"/>
      <c r="I6" s="388"/>
      <c r="J6" s="388"/>
      <c r="K6" s="388"/>
      <c r="L6" s="388"/>
      <c r="M6" s="388"/>
      <c r="N6" s="344">
        <f>IF(I6=0,0,ROUND((M6-I6)/I6*100,2))</f>
        <v>0</v>
      </c>
      <c r="O6" s="116"/>
      <c r="P6" s="47"/>
      <c r="Q6" s="47"/>
    </row>
    <row r="7" spans="1:17" s="31" customFormat="1" ht="21" customHeight="1">
      <c r="A7" s="19">
        <f>ROW()-5</f>
        <v>2</v>
      </c>
      <c r="B7" s="386"/>
      <c r="C7" s="47"/>
      <c r="D7" s="47"/>
      <c r="E7" s="47"/>
      <c r="F7" s="389"/>
      <c r="G7" s="388"/>
      <c r="H7" s="388"/>
      <c r="I7" s="388"/>
      <c r="J7" s="388"/>
      <c r="K7" s="388"/>
      <c r="L7" s="388"/>
      <c r="M7" s="388"/>
      <c r="N7" s="116"/>
      <c r="O7" s="116"/>
      <c r="P7" s="47"/>
      <c r="Q7" s="47"/>
    </row>
    <row r="8" spans="1:17" s="31" customFormat="1" ht="21" customHeight="1">
      <c r="A8" s="19">
        <f>ROW()-5</f>
        <v>3</v>
      </c>
      <c r="B8" s="386"/>
      <c r="C8" s="47"/>
      <c r="D8" s="47"/>
      <c r="E8" s="47"/>
      <c r="F8" s="390"/>
      <c r="G8" s="388"/>
      <c r="H8" s="388"/>
      <c r="I8" s="388"/>
      <c r="J8" s="388"/>
      <c r="K8" s="388"/>
      <c r="L8" s="388"/>
      <c r="M8" s="388"/>
      <c r="N8" s="116"/>
      <c r="O8" s="116"/>
      <c r="P8" s="47"/>
      <c r="Q8" s="47"/>
    </row>
    <row r="9" spans="1:17" s="31" customFormat="1" ht="21" customHeight="1">
      <c r="A9" s="19">
        <f>ROW()-5</f>
        <v>4</v>
      </c>
      <c r="B9" s="386"/>
      <c r="C9" s="47"/>
      <c r="D9" s="47"/>
      <c r="E9" s="47"/>
      <c r="F9" s="390"/>
      <c r="G9" s="388"/>
      <c r="H9" s="388"/>
      <c r="I9" s="388"/>
      <c r="J9" s="388"/>
      <c r="K9" s="388"/>
      <c r="L9" s="388"/>
      <c r="M9" s="388"/>
      <c r="N9" s="116"/>
      <c r="O9" s="116"/>
      <c r="P9" s="47"/>
      <c r="Q9" s="47"/>
    </row>
    <row r="10" spans="1:17" s="31" customFormat="1" ht="21" customHeight="1">
      <c r="A10" s="236"/>
      <c r="B10" s="386"/>
      <c r="C10" s="47"/>
      <c r="D10" s="47"/>
      <c r="E10" s="47"/>
      <c r="F10" s="390"/>
      <c r="G10" s="388"/>
      <c r="H10" s="388"/>
      <c r="I10" s="388"/>
      <c r="J10" s="388"/>
      <c r="K10" s="388"/>
      <c r="L10" s="388"/>
      <c r="M10" s="388"/>
      <c r="N10" s="116"/>
      <c r="O10" s="116"/>
      <c r="P10" s="47"/>
      <c r="Q10" s="47"/>
    </row>
    <row r="11" spans="1:17" s="31" customFormat="1" ht="21" customHeight="1">
      <c r="A11" s="391"/>
      <c r="B11" s="386"/>
      <c r="C11" s="47"/>
      <c r="D11" s="47"/>
      <c r="E11" s="47"/>
      <c r="F11" s="390"/>
      <c r="G11" s="388"/>
      <c r="H11" s="388"/>
      <c r="I11" s="388"/>
      <c r="J11" s="388"/>
      <c r="K11" s="388"/>
      <c r="L11" s="388"/>
      <c r="M11" s="388"/>
      <c r="N11" s="116"/>
      <c r="O11" s="116"/>
      <c r="P11" s="47"/>
      <c r="Q11" s="47"/>
    </row>
    <row r="12" spans="1:17" s="31" customFormat="1" ht="21" customHeight="1">
      <c r="A12" s="236"/>
      <c r="B12" s="386"/>
      <c r="C12" s="47"/>
      <c r="D12" s="47"/>
      <c r="E12" s="47"/>
      <c r="F12" s="390"/>
      <c r="G12" s="388"/>
      <c r="H12" s="388"/>
      <c r="I12" s="388"/>
      <c r="J12" s="388"/>
      <c r="K12" s="388"/>
      <c r="L12" s="388"/>
      <c r="M12" s="388"/>
      <c r="N12" s="116"/>
      <c r="O12" s="116"/>
      <c r="P12" s="47"/>
      <c r="Q12" s="47"/>
    </row>
    <row r="13" spans="1:17" s="31" customFormat="1" ht="21" customHeight="1">
      <c r="A13" s="391"/>
      <c r="B13" s="392"/>
      <c r="C13" s="47"/>
      <c r="D13" s="47"/>
      <c r="E13" s="47"/>
      <c r="F13" s="390"/>
      <c r="G13" s="388"/>
      <c r="H13" s="388"/>
      <c r="I13" s="388"/>
      <c r="J13" s="388"/>
      <c r="K13" s="388"/>
      <c r="L13" s="388"/>
      <c r="M13" s="388"/>
      <c r="N13" s="116"/>
      <c r="O13" s="116"/>
      <c r="P13" s="47"/>
      <c r="Q13" s="47"/>
    </row>
    <row r="14" spans="1:17" s="31" customFormat="1" ht="21" customHeight="1">
      <c r="A14" s="236"/>
      <c r="B14" s="392"/>
      <c r="C14" s="47"/>
      <c r="D14" s="47"/>
      <c r="E14" s="47"/>
      <c r="F14" s="393"/>
      <c r="G14" s="394"/>
      <c r="H14" s="388"/>
      <c r="I14" s="388"/>
      <c r="J14" s="388"/>
      <c r="K14" s="388"/>
      <c r="L14" s="388"/>
      <c r="M14" s="388"/>
      <c r="N14" s="116"/>
      <c r="O14" s="116"/>
      <c r="P14" s="47"/>
      <c r="Q14" s="47"/>
    </row>
    <row r="15" spans="1:17" s="31" customFormat="1" ht="21" customHeight="1">
      <c r="A15" s="391"/>
      <c r="B15" s="392"/>
      <c r="C15" s="47"/>
      <c r="D15" s="47"/>
      <c r="E15" s="47"/>
      <c r="F15" s="395"/>
      <c r="G15" s="394"/>
      <c r="H15" s="388"/>
      <c r="I15" s="388"/>
      <c r="J15" s="388"/>
      <c r="K15" s="388"/>
      <c r="L15" s="388"/>
      <c r="M15" s="388"/>
      <c r="N15" s="116"/>
      <c r="O15" s="116"/>
      <c r="P15" s="47"/>
      <c r="Q15" s="47"/>
    </row>
    <row r="16" spans="1:17" s="31" customFormat="1" ht="21" customHeight="1">
      <c r="A16" s="236"/>
      <c r="B16" s="392"/>
      <c r="C16" s="396"/>
      <c r="D16" s="396"/>
      <c r="E16" s="396"/>
      <c r="F16" s="394"/>
      <c r="G16" s="394"/>
      <c r="H16" s="388"/>
      <c r="I16" s="388"/>
      <c r="J16" s="388"/>
      <c r="K16" s="388"/>
      <c r="L16" s="388"/>
      <c r="M16" s="388"/>
      <c r="N16" s="116"/>
      <c r="O16" s="116"/>
      <c r="P16" s="47"/>
      <c r="Q16" s="47"/>
    </row>
    <row r="17" spans="1:17" s="31" customFormat="1" ht="21" customHeight="1">
      <c r="A17" s="391"/>
      <c r="B17" s="392"/>
      <c r="C17" s="396"/>
      <c r="D17" s="396"/>
      <c r="E17" s="396"/>
      <c r="F17" s="388"/>
      <c r="G17" s="388"/>
      <c r="H17" s="388"/>
      <c r="I17" s="388"/>
      <c r="J17" s="388"/>
      <c r="K17" s="388"/>
      <c r="L17" s="388"/>
      <c r="M17" s="388"/>
      <c r="N17" s="116"/>
      <c r="O17" s="116"/>
      <c r="P17" s="47"/>
      <c r="Q17" s="47"/>
    </row>
    <row r="18" spans="1:17" s="31" customFormat="1" ht="21" customHeight="1">
      <c r="A18" s="236"/>
      <c r="B18" s="392"/>
      <c r="C18" s="396"/>
      <c r="D18" s="396"/>
      <c r="E18" s="396"/>
      <c r="F18" s="388"/>
      <c r="G18" s="388"/>
      <c r="H18" s="388"/>
      <c r="I18" s="388"/>
      <c r="J18" s="388"/>
      <c r="K18" s="388"/>
      <c r="L18" s="388"/>
      <c r="M18" s="388"/>
      <c r="N18" s="116"/>
      <c r="O18" s="116"/>
      <c r="P18" s="47"/>
      <c r="Q18" s="47"/>
    </row>
    <row r="19" spans="1:17" s="31" customFormat="1" ht="21" customHeight="1">
      <c r="A19" s="391"/>
      <c r="B19" s="386"/>
      <c r="C19" s="396"/>
      <c r="D19" s="396"/>
      <c r="E19" s="396"/>
      <c r="F19" s="388"/>
      <c r="G19" s="388"/>
      <c r="H19" s="388"/>
      <c r="I19" s="388"/>
      <c r="J19" s="388"/>
      <c r="K19" s="388"/>
      <c r="L19" s="388"/>
      <c r="M19" s="388"/>
      <c r="N19" s="116"/>
      <c r="O19" s="116"/>
      <c r="P19" s="47"/>
      <c r="Q19" s="47"/>
    </row>
    <row r="20" spans="1:17" s="31" customFormat="1" ht="21" customHeight="1">
      <c r="A20" s="236"/>
      <c r="B20" s="386"/>
      <c r="C20" s="396"/>
      <c r="D20" s="396"/>
      <c r="E20" s="396"/>
      <c r="F20" s="388"/>
      <c r="G20" s="388"/>
      <c r="H20" s="388"/>
      <c r="I20" s="388"/>
      <c r="J20" s="388"/>
      <c r="K20" s="388"/>
      <c r="L20" s="388"/>
      <c r="M20" s="388"/>
      <c r="N20" s="116"/>
      <c r="O20" s="116"/>
      <c r="P20" s="47"/>
      <c r="Q20" s="47"/>
    </row>
    <row r="21" spans="1:17" s="145" customFormat="1" ht="21" customHeight="1">
      <c r="A21" s="397"/>
      <c r="B21" s="252" t="s">
        <v>1078</v>
      </c>
      <c r="C21" s="252"/>
      <c r="D21" s="252"/>
      <c r="E21" s="252"/>
      <c r="F21" s="121">
        <f t="shared" ref="F21:M21" si="0">SUM(F6:F20)</f>
        <v>0</v>
      </c>
      <c r="G21" s="121">
        <f t="shared" si="0"/>
        <v>0</v>
      </c>
      <c r="H21" s="121">
        <f t="shared" si="0"/>
        <v>0</v>
      </c>
      <c r="I21" s="121">
        <f t="shared" si="0"/>
        <v>0</v>
      </c>
      <c r="J21" s="121">
        <f t="shared" si="0"/>
        <v>0</v>
      </c>
      <c r="K21" s="121">
        <f t="shared" si="0"/>
        <v>0</v>
      </c>
      <c r="L21" s="121">
        <f t="shared" si="0"/>
        <v>0</v>
      </c>
      <c r="M21" s="121">
        <f t="shared" si="0"/>
        <v>0</v>
      </c>
      <c r="N21" s="399">
        <f>IF(I21=0,0,ROUND((M21-I21)/I21*100,2))</f>
        <v>0</v>
      </c>
      <c r="O21" s="119"/>
      <c r="P21" s="400"/>
      <c r="Q21" s="400"/>
    </row>
    <row r="22" spans="1:17" s="31" customFormat="1" ht="21" customHeight="1">
      <c r="A22" s="29" t="str">
        <f>填表必读!A9&amp;填表必读!B9</f>
        <v>产权持有人填表人：刘竹</v>
      </c>
      <c r="H22" s="29" t="str">
        <f>填表必读!A15&amp;填表必读!B15</f>
        <v>评估人员：蒋四明</v>
      </c>
      <c r="L22" s="967" t="str">
        <f>现金!G21</f>
        <v>北京卓信大华资产评估有限公司</v>
      </c>
      <c r="M22" s="967"/>
      <c r="N22" s="967"/>
      <c r="O22" s="967"/>
    </row>
    <row r="23" spans="1:17" s="31" customFormat="1" ht="21" customHeight="1">
      <c r="A23" s="29" t="str">
        <f>填表必读!A11&amp;填表必读!B11</f>
        <v>填表日期：2023年5月5日</v>
      </c>
    </row>
    <row r="24" spans="1:17" ht="21" customHeight="1"/>
    <row r="25" spans="1:17" ht="21" customHeight="1"/>
    <row r="26" spans="1:17" ht="21" customHeight="1"/>
    <row r="27" spans="1:17" ht="21" customHeight="1"/>
    <row r="28" spans="1:17" ht="21" customHeight="1"/>
    <row r="29" spans="1:17" ht="21" customHeight="1"/>
    <row r="30" spans="1:17" ht="21" customHeight="1"/>
    <row r="31" spans="1:17" ht="21" customHeight="1"/>
    <row r="32" spans="1:1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</sheetData>
  <mergeCells count="12">
    <mergeCell ref="P4:P5"/>
    <mergeCell ref="Q4:Q5"/>
    <mergeCell ref="F4:I4"/>
    <mergeCell ref="J4:M4"/>
    <mergeCell ref="L22:O22"/>
    <mergeCell ref="N4:N5"/>
    <mergeCell ref="O4:O5"/>
    <mergeCell ref="A4:A5"/>
    <mergeCell ref="B4:B5"/>
    <mergeCell ref="C4:C5"/>
    <mergeCell ref="D4:D5"/>
    <mergeCell ref="E4:E5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L146"/>
  <sheetViews>
    <sheetView topLeftCell="A13" workbookViewId="0">
      <selection activeCell="E23" sqref="E23"/>
    </sheetView>
  </sheetViews>
  <sheetFormatPr defaultColWidth="8.75" defaultRowHeight="15.75"/>
  <cols>
    <col min="1" max="1" width="8.625" style="2" customWidth="1"/>
    <col min="2" max="2" width="24.25" style="2" customWidth="1"/>
    <col min="3" max="3" width="22.75" style="2" customWidth="1"/>
    <col min="4" max="4" width="22" style="2" customWidth="1"/>
    <col min="5" max="5" width="21.25" style="2" customWidth="1"/>
    <col min="6" max="6" width="21.75" style="2" customWidth="1"/>
    <col min="7" max="7" width="26.25" style="2" customWidth="1"/>
    <col min="8" max="8" width="14.5" style="2" customWidth="1"/>
    <col min="9" max="16384" width="8.75" style="2"/>
  </cols>
  <sheetData>
    <row r="1" spans="1:12" ht="30" customHeight="1">
      <c r="A1" s="293"/>
      <c r="B1" s="293"/>
      <c r="C1" s="314" t="s">
        <v>1079</v>
      </c>
      <c r="D1" s="293"/>
      <c r="E1" s="293"/>
      <c r="F1" s="74" t="s">
        <v>1080</v>
      </c>
      <c r="I1" s="31"/>
      <c r="J1" s="31"/>
      <c r="K1" s="31"/>
      <c r="L1" s="31"/>
    </row>
    <row r="2" spans="1:12" ht="15" customHeight="1">
      <c r="F2" s="13"/>
      <c r="I2" s="31"/>
      <c r="J2" s="31"/>
      <c r="K2" s="31"/>
      <c r="L2" s="31"/>
    </row>
    <row r="3" spans="1:12" s="3" customFormat="1" ht="21" customHeight="1">
      <c r="A3" s="3" t="str">
        <f>非流动资产汇总!A3</f>
        <v>产权持有人名称：毕节赛德水泥有限公司</v>
      </c>
      <c r="C3" s="125"/>
      <c r="D3" s="14" t="str">
        <f>非流动资产汇总!D3</f>
        <v xml:space="preserve">          评估基准日：2022年12月31日</v>
      </c>
      <c r="E3" s="294"/>
      <c r="F3" s="15" t="s">
        <v>184</v>
      </c>
      <c r="H3" s="122"/>
    </row>
    <row r="4" spans="1:12" s="4" customFormat="1" ht="21" customHeight="1">
      <c r="A4" s="17" t="s">
        <v>88</v>
      </c>
      <c r="B4" s="17" t="s">
        <v>1081</v>
      </c>
      <c r="C4" s="18" t="s">
        <v>189</v>
      </c>
      <c r="D4" s="17" t="s">
        <v>25</v>
      </c>
      <c r="E4" s="17" t="s">
        <v>27</v>
      </c>
      <c r="F4" s="17" t="s">
        <v>160</v>
      </c>
    </row>
    <row r="5" spans="1:12" s="5" customFormat="1" ht="21" customHeight="1">
      <c r="A5" s="23" t="s">
        <v>1082</v>
      </c>
      <c r="B5" s="20" t="s">
        <v>1083</v>
      </c>
      <c r="C5" s="296">
        <f>生产性生物资产—种植业!G21</f>
        <v>0</v>
      </c>
      <c r="D5" s="296">
        <f>生产性生物资产—种植业!H21</f>
        <v>0</v>
      </c>
      <c r="E5" s="88">
        <f>IF(C5=0,0,ROUND((D5-C5)/C5*100,2))</f>
        <v>0</v>
      </c>
      <c r="F5" s="20"/>
    </row>
    <row r="6" spans="1:12" s="5" customFormat="1" ht="21" customHeight="1">
      <c r="A6" s="23" t="s">
        <v>1084</v>
      </c>
      <c r="B6" s="20" t="s">
        <v>1085</v>
      </c>
      <c r="C6" s="296">
        <f>生产性生物资产—畜牧养殖业!H21</f>
        <v>0</v>
      </c>
      <c r="D6" s="296">
        <f>生产性生物资产—畜牧养殖业!I21</f>
        <v>0</v>
      </c>
      <c r="E6" s="88">
        <f>IF(C6=0,0,ROUND((D6-C6)/C6*100,2))</f>
        <v>0</v>
      </c>
      <c r="F6" s="20"/>
    </row>
    <row r="7" spans="1:12" s="5" customFormat="1" ht="21" customHeight="1">
      <c r="A7" s="23" t="s">
        <v>1086</v>
      </c>
      <c r="B7" s="20" t="s">
        <v>1087</v>
      </c>
      <c r="C7" s="296">
        <f>生产性生物资产—林业!I21</f>
        <v>0</v>
      </c>
      <c r="D7" s="296">
        <f>生产性生物资产—林业!J21</f>
        <v>0</v>
      </c>
      <c r="E7" s="88">
        <f>IF(C7=0,0,ROUND((D7-C7)/C7*100,2))</f>
        <v>0</v>
      </c>
      <c r="F7" s="20"/>
    </row>
    <row r="8" spans="1:12" s="5" customFormat="1" ht="21" customHeight="1">
      <c r="A8" s="23" t="s">
        <v>1088</v>
      </c>
      <c r="B8" s="20" t="s">
        <v>1089</v>
      </c>
      <c r="C8" s="296">
        <f>生产性生物资产—水产业!F21</f>
        <v>0</v>
      </c>
      <c r="D8" s="296">
        <f>生产性生物资产—水产业!G21</f>
        <v>0</v>
      </c>
      <c r="E8" s="88">
        <f>IF(C8=0,0,ROUND((D8-C8)/C8*100,2))</f>
        <v>0</v>
      </c>
      <c r="F8" s="20"/>
    </row>
    <row r="9" spans="1:12" s="5" customFormat="1" ht="21" customHeight="1">
      <c r="A9" s="20"/>
      <c r="B9" s="20"/>
      <c r="C9" s="34"/>
      <c r="D9" s="34"/>
      <c r="E9" s="88"/>
      <c r="F9" s="20"/>
    </row>
    <row r="10" spans="1:12" s="5" customFormat="1" ht="21" customHeight="1">
      <c r="A10" s="20"/>
      <c r="B10" s="20"/>
      <c r="C10" s="34"/>
      <c r="D10" s="34"/>
      <c r="E10" s="88"/>
      <c r="F10" s="20"/>
    </row>
    <row r="11" spans="1:12" s="5" customFormat="1" ht="21" customHeight="1">
      <c r="A11" s="20"/>
      <c r="B11" s="20"/>
      <c r="C11" s="34"/>
      <c r="D11" s="34"/>
      <c r="E11" s="88"/>
      <c r="F11" s="20"/>
    </row>
    <row r="12" spans="1:12" s="5" customFormat="1" ht="21" customHeight="1">
      <c r="A12" s="20"/>
      <c r="B12" s="20"/>
      <c r="C12" s="34"/>
      <c r="D12" s="34"/>
      <c r="E12" s="88"/>
      <c r="F12" s="20"/>
    </row>
    <row r="13" spans="1:12" s="5" customFormat="1" ht="21" customHeight="1">
      <c r="A13" s="20"/>
      <c r="B13" s="20"/>
      <c r="C13" s="34"/>
      <c r="D13" s="34"/>
      <c r="E13" s="88"/>
      <c r="F13" s="20"/>
    </row>
    <row r="14" spans="1:12" s="5" customFormat="1" ht="21" customHeight="1">
      <c r="A14" s="20"/>
      <c r="B14" s="20"/>
      <c r="C14" s="34"/>
      <c r="D14" s="34"/>
      <c r="E14" s="88"/>
      <c r="F14" s="20"/>
    </row>
    <row r="15" spans="1:12" s="5" customFormat="1" ht="21" customHeight="1">
      <c r="A15" s="20"/>
      <c r="B15" s="20"/>
      <c r="C15" s="34"/>
      <c r="D15" s="34"/>
      <c r="E15" s="88"/>
      <c r="F15" s="20"/>
    </row>
    <row r="16" spans="1:12" s="5" customFormat="1" ht="21" customHeight="1">
      <c r="A16" s="20"/>
      <c r="B16" s="20"/>
      <c r="C16" s="34"/>
      <c r="D16" s="34"/>
      <c r="E16" s="88"/>
      <c r="F16" s="20"/>
    </row>
    <row r="17" spans="1:6" s="5" customFormat="1" ht="21" customHeight="1">
      <c r="A17" s="20"/>
      <c r="B17" s="20"/>
      <c r="C17" s="34"/>
      <c r="D17" s="34"/>
      <c r="E17" s="88"/>
      <c r="F17" s="20"/>
    </row>
    <row r="18" spans="1:6" s="5" customFormat="1" ht="21" customHeight="1">
      <c r="A18" s="20"/>
      <c r="B18" s="20"/>
      <c r="C18" s="34"/>
      <c r="D18" s="34"/>
      <c r="E18" s="88"/>
      <c r="F18" s="20"/>
    </row>
    <row r="19" spans="1:6" s="5" customFormat="1" ht="21" customHeight="1">
      <c r="A19" s="20"/>
      <c r="B19" s="20"/>
      <c r="C19" s="34"/>
      <c r="D19" s="34"/>
      <c r="E19" s="88"/>
      <c r="F19" s="20"/>
    </row>
    <row r="20" spans="1:6" s="6" customFormat="1" ht="21" customHeight="1">
      <c r="A20" s="27"/>
      <c r="B20" s="17" t="s">
        <v>1090</v>
      </c>
      <c r="C20" s="246">
        <f>SUM(C5:C19)</f>
        <v>0</v>
      </c>
      <c r="D20" s="246">
        <f>SUM(D5:D19)</f>
        <v>0</v>
      </c>
      <c r="E20" s="88">
        <f>IF(C20=0,0,ROUND((D20-C20)/C20*100,2))</f>
        <v>0</v>
      </c>
      <c r="F20" s="27"/>
    </row>
    <row r="21" spans="1:6" s="7" customFormat="1" ht="21" customHeight="1">
      <c r="A21" s="145" t="str">
        <f>填表必读!A9&amp;填表必读!B9</f>
        <v>产权持有人填表人：刘竹</v>
      </c>
      <c r="B21" s="102"/>
      <c r="D21" s="145" t="str">
        <f>填表必读!A17&amp;填表必读!B17</f>
        <v>评估人员：赵义峰</v>
      </c>
      <c r="F21" s="289" t="str">
        <f>在建汇总表!G22</f>
        <v>北京卓信大华资产评估有限公司</v>
      </c>
    </row>
    <row r="22" spans="1:6" s="7" customFormat="1" ht="26.25" customHeight="1">
      <c r="A22" s="145" t="str">
        <f>填表必读!A11&amp;填表必读!B11</f>
        <v>填表日期：2023年5月5日</v>
      </c>
      <c r="B22" s="5"/>
      <c r="C22" s="5"/>
    </row>
    <row r="23" spans="1:6" s="5" customFormat="1" ht="12.75"/>
    <row r="24" spans="1:6" s="5" customFormat="1" ht="12.75"/>
    <row r="25" spans="1:6" s="5" customFormat="1" ht="12.75"/>
    <row r="26" spans="1:6" s="5" customFormat="1" ht="12.75"/>
    <row r="27" spans="1:6" s="5" customFormat="1" ht="12.75"/>
    <row r="28" spans="1:6" s="5" customFormat="1" ht="12.75"/>
    <row r="29" spans="1:6" s="5" customFormat="1" ht="12.75"/>
    <row r="30" spans="1:6" s="5" customFormat="1" ht="12.75"/>
    <row r="31" spans="1:6" s="5" customFormat="1" ht="12.75"/>
    <row r="32" spans="1:6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2" s="31" customFormat="1" ht="12.75"/>
    <row r="66" spans="1:2" s="31" customFormat="1" ht="12.75"/>
    <row r="67" spans="1:2" s="31" customFormat="1" ht="12.75"/>
    <row r="68" spans="1:2" s="31" customFormat="1" ht="12.75"/>
    <row r="69" spans="1:2" s="31" customFormat="1" ht="12.75"/>
    <row r="70" spans="1:2" s="31" customFormat="1" ht="12.75"/>
    <row r="71" spans="1:2" s="31" customFormat="1" ht="12.75"/>
    <row r="72" spans="1:2" s="31" customFormat="1" ht="12.75"/>
    <row r="73" spans="1:2" s="31" customFormat="1" ht="12.75"/>
    <row r="74" spans="1:2" s="31" customFormat="1" ht="12.75"/>
    <row r="75" spans="1:2" s="31" customFormat="1" ht="12.75"/>
    <row r="76" spans="1:2" s="31" customFormat="1" ht="12.75"/>
    <row r="77" spans="1:2" s="31" customFormat="1" ht="12.75"/>
    <row r="78" spans="1:2">
      <c r="A78" s="31"/>
      <c r="B78" s="31"/>
    </row>
    <row r="79" spans="1:2">
      <c r="A79" s="31"/>
      <c r="B79" s="31"/>
    </row>
    <row r="80" spans="1:2">
      <c r="A80" s="31"/>
      <c r="B80" s="31"/>
    </row>
    <row r="81" spans="1:2">
      <c r="A81" s="31"/>
      <c r="B81" s="31"/>
    </row>
    <row r="82" spans="1:2">
      <c r="A82" s="31"/>
      <c r="B82" s="31"/>
    </row>
    <row r="83" spans="1:2">
      <c r="A83" s="31"/>
      <c r="B83" s="31"/>
    </row>
    <row r="84" spans="1:2">
      <c r="A84" s="31"/>
      <c r="B84" s="31"/>
    </row>
    <row r="85" spans="1:2">
      <c r="A85" s="31"/>
      <c r="B85" s="31"/>
    </row>
    <row r="86" spans="1:2">
      <c r="A86" s="31"/>
      <c r="B86" s="31"/>
    </row>
    <row r="87" spans="1:2">
      <c r="A87" s="31"/>
      <c r="B87" s="31"/>
    </row>
    <row r="88" spans="1:2">
      <c r="A88" s="31"/>
      <c r="B88" s="31"/>
    </row>
    <row r="89" spans="1:2">
      <c r="A89" s="31"/>
      <c r="B89" s="31"/>
    </row>
    <row r="90" spans="1:2">
      <c r="A90" s="31"/>
      <c r="B90" s="31"/>
    </row>
    <row r="91" spans="1:2">
      <c r="A91" s="31"/>
      <c r="B91" s="31"/>
    </row>
    <row r="92" spans="1:2">
      <c r="A92" s="31"/>
      <c r="B92" s="31"/>
    </row>
    <row r="93" spans="1:2">
      <c r="A93" s="31"/>
      <c r="B93" s="31"/>
    </row>
    <row r="94" spans="1:2">
      <c r="A94" s="31"/>
      <c r="B94" s="31"/>
    </row>
    <row r="95" spans="1:2">
      <c r="A95" s="31"/>
      <c r="B95" s="31"/>
    </row>
    <row r="96" spans="1:2">
      <c r="A96" s="31"/>
      <c r="B96" s="31"/>
    </row>
    <row r="97" spans="1:2">
      <c r="A97" s="31"/>
      <c r="B97" s="31"/>
    </row>
    <row r="98" spans="1:2">
      <c r="A98" s="31"/>
      <c r="B98" s="31"/>
    </row>
    <row r="99" spans="1:2">
      <c r="A99" s="31"/>
      <c r="B99" s="31"/>
    </row>
    <row r="100" spans="1:2">
      <c r="A100" s="31"/>
      <c r="B100" s="31"/>
    </row>
    <row r="101" spans="1:2">
      <c r="A101" s="31"/>
      <c r="B101" s="31"/>
    </row>
    <row r="102" spans="1:2">
      <c r="A102" s="31"/>
      <c r="B102" s="31"/>
    </row>
    <row r="103" spans="1:2">
      <c r="A103" s="31"/>
      <c r="B103" s="31"/>
    </row>
    <row r="104" spans="1:2">
      <c r="A104" s="31"/>
      <c r="B104" s="31"/>
    </row>
    <row r="105" spans="1:2">
      <c r="A105" s="31"/>
      <c r="B105" s="31"/>
    </row>
    <row r="106" spans="1:2">
      <c r="A106" s="31"/>
      <c r="B106" s="31"/>
    </row>
    <row r="107" spans="1:2">
      <c r="A107" s="31"/>
      <c r="B107" s="31"/>
    </row>
    <row r="108" spans="1:2">
      <c r="A108" s="31"/>
      <c r="B108" s="31"/>
    </row>
    <row r="109" spans="1:2">
      <c r="A109" s="31"/>
      <c r="B109" s="31"/>
    </row>
    <row r="110" spans="1:2">
      <c r="A110" s="31"/>
      <c r="B110" s="31"/>
    </row>
    <row r="111" spans="1:2">
      <c r="A111" s="31"/>
      <c r="B111" s="31"/>
    </row>
    <row r="112" spans="1:2">
      <c r="A112" s="31"/>
      <c r="B112" s="31"/>
    </row>
    <row r="113" spans="1:2">
      <c r="A113" s="31"/>
      <c r="B113" s="31"/>
    </row>
    <row r="114" spans="1:2">
      <c r="A114" s="31"/>
      <c r="B114" s="31"/>
    </row>
    <row r="115" spans="1:2">
      <c r="A115" s="31"/>
      <c r="B115" s="31"/>
    </row>
    <row r="116" spans="1:2">
      <c r="A116" s="31"/>
      <c r="B116" s="31"/>
    </row>
    <row r="117" spans="1:2">
      <c r="A117" s="31"/>
      <c r="B117" s="31"/>
    </row>
    <row r="118" spans="1:2">
      <c r="A118" s="31"/>
      <c r="B118" s="31"/>
    </row>
    <row r="119" spans="1:2">
      <c r="A119" s="31"/>
      <c r="B119" s="31"/>
    </row>
    <row r="120" spans="1:2">
      <c r="A120" s="31"/>
      <c r="B120" s="31"/>
    </row>
    <row r="121" spans="1:2">
      <c r="A121" s="31"/>
      <c r="B121" s="31"/>
    </row>
    <row r="122" spans="1:2">
      <c r="A122" s="31"/>
      <c r="B122" s="31"/>
    </row>
    <row r="123" spans="1:2">
      <c r="A123" s="31"/>
      <c r="B123" s="31"/>
    </row>
    <row r="124" spans="1:2">
      <c r="A124" s="31"/>
      <c r="B124" s="31"/>
    </row>
    <row r="125" spans="1:2">
      <c r="A125" s="31"/>
      <c r="B125" s="31"/>
    </row>
    <row r="126" spans="1:2">
      <c r="A126" s="31"/>
      <c r="B126" s="31"/>
    </row>
    <row r="127" spans="1:2">
      <c r="A127" s="31"/>
      <c r="B127" s="31"/>
    </row>
    <row r="128" spans="1:2">
      <c r="A128" s="31"/>
      <c r="B128" s="31"/>
    </row>
    <row r="129" spans="1:2">
      <c r="A129" s="31"/>
      <c r="B129" s="31"/>
    </row>
    <row r="130" spans="1:2">
      <c r="A130" s="31"/>
      <c r="B130" s="31"/>
    </row>
    <row r="131" spans="1:2">
      <c r="A131" s="31"/>
      <c r="B131" s="31"/>
    </row>
    <row r="132" spans="1:2">
      <c r="A132" s="31"/>
      <c r="B132" s="31"/>
    </row>
    <row r="133" spans="1:2">
      <c r="A133" s="31"/>
      <c r="B133" s="31"/>
    </row>
    <row r="134" spans="1:2">
      <c r="A134" s="31"/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/>
      <c r="B138" s="31"/>
    </row>
    <row r="139" spans="1:2">
      <c r="A139" s="31"/>
      <c r="B139" s="31"/>
    </row>
    <row r="140" spans="1:2">
      <c r="A140" s="31"/>
      <c r="B140" s="31"/>
    </row>
    <row r="141" spans="1:2">
      <c r="A141" s="31"/>
      <c r="B141" s="31"/>
    </row>
    <row r="142" spans="1:2">
      <c r="A142" s="31"/>
      <c r="B142" s="31"/>
    </row>
    <row r="143" spans="1:2">
      <c r="A143" s="31"/>
      <c r="B143" s="31"/>
    </row>
    <row r="144" spans="1:2">
      <c r="A144" s="31"/>
      <c r="B144" s="31"/>
    </row>
    <row r="145" spans="1:2">
      <c r="A145" s="31"/>
      <c r="B145" s="31"/>
    </row>
    <row r="146" spans="1:2">
      <c r="A146" s="31"/>
      <c r="B146" s="31"/>
    </row>
  </sheetData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P146"/>
  <sheetViews>
    <sheetView workbookViewId="0">
      <selection activeCell="E23" sqref="E23"/>
    </sheetView>
  </sheetViews>
  <sheetFormatPr defaultColWidth="8.75" defaultRowHeight="15.75"/>
  <cols>
    <col min="1" max="1" width="6.75" style="2" customWidth="1"/>
    <col min="2" max="2" width="21.5" style="2" customWidth="1"/>
    <col min="3" max="5" width="8.25" style="2" customWidth="1"/>
    <col min="6" max="6" width="9.75" style="2" customWidth="1"/>
    <col min="7" max="8" width="14.25" style="2" customWidth="1"/>
    <col min="9" max="9" width="12" style="2" customWidth="1"/>
    <col min="10" max="10" width="18.25" style="2" customWidth="1"/>
    <col min="11" max="11" width="10.375" style="2" customWidth="1"/>
    <col min="12" max="12" width="10.25" style="2" customWidth="1"/>
    <col min="13" max="16384" width="8.75" style="2"/>
  </cols>
  <sheetData>
    <row r="1" spans="1:16" ht="30" customHeight="1">
      <c r="A1" s="293"/>
      <c r="B1" s="293"/>
      <c r="C1" s="314" t="s">
        <v>1091</v>
      </c>
      <c r="F1" s="293"/>
      <c r="H1" s="293"/>
      <c r="I1" s="293"/>
      <c r="J1" s="74" t="s">
        <v>1092</v>
      </c>
      <c r="M1" s="31"/>
      <c r="N1" s="31"/>
      <c r="O1" s="31"/>
      <c r="P1" s="31"/>
    </row>
    <row r="2" spans="1:16" ht="15" customHeight="1">
      <c r="J2" s="13"/>
      <c r="M2" s="31"/>
      <c r="N2" s="31"/>
      <c r="O2" s="31"/>
      <c r="P2" s="31"/>
    </row>
    <row r="3" spans="1:16" s="3" customFormat="1" ht="21" customHeight="1">
      <c r="A3" s="3" t="str">
        <f>非流动资产汇总!A3</f>
        <v>产权持有人名称：毕节赛德水泥有限公司</v>
      </c>
      <c r="F3" s="14" t="str">
        <f>非流动资产汇总!D3</f>
        <v xml:space="preserve">          评估基准日：2022年12月31日</v>
      </c>
      <c r="H3" s="294"/>
      <c r="I3" s="294"/>
      <c r="J3" s="15" t="s">
        <v>184</v>
      </c>
      <c r="K3" s="999" t="s">
        <v>258</v>
      </c>
      <c r="L3" s="1000"/>
      <c r="M3" s="1001"/>
    </row>
    <row r="4" spans="1:16" s="4" customFormat="1" ht="21" customHeight="1">
      <c r="A4" s="17" t="s">
        <v>88</v>
      </c>
      <c r="B4" s="17" t="s">
        <v>1093</v>
      </c>
      <c r="C4" s="17" t="s">
        <v>396</v>
      </c>
      <c r="D4" s="17" t="s">
        <v>976</v>
      </c>
      <c r="E4" s="17" t="s">
        <v>1094</v>
      </c>
      <c r="F4" s="17" t="s">
        <v>609</v>
      </c>
      <c r="G4" s="18" t="s">
        <v>189</v>
      </c>
      <c r="H4" s="17" t="s">
        <v>25</v>
      </c>
      <c r="I4" s="17" t="s">
        <v>27</v>
      </c>
      <c r="J4" s="17" t="s">
        <v>160</v>
      </c>
      <c r="K4" s="17" t="s">
        <v>267</v>
      </c>
      <c r="L4" s="17" t="s">
        <v>268</v>
      </c>
      <c r="M4" s="17" t="s">
        <v>269</v>
      </c>
    </row>
    <row r="5" spans="1:16" s="5" customFormat="1" ht="21" customHeight="1">
      <c r="A5" s="19">
        <f>ROW()-4</f>
        <v>1</v>
      </c>
      <c r="B5" s="20"/>
      <c r="C5" s="20"/>
      <c r="D5" s="20"/>
      <c r="E5" s="20"/>
      <c r="F5" s="20"/>
      <c r="G5" s="34"/>
      <c r="H5" s="34"/>
      <c r="I5" s="88">
        <f>IF(G5=0,0,ROUND((H5-G5)/G5*100,2))</f>
        <v>0</v>
      </c>
      <c r="J5" s="20"/>
    </row>
    <row r="6" spans="1:16" s="5" customFormat="1" ht="21" customHeight="1">
      <c r="A6" s="20"/>
      <c r="B6" s="20"/>
      <c r="C6" s="20"/>
      <c r="D6" s="20"/>
      <c r="E6" s="20"/>
      <c r="F6" s="20"/>
      <c r="G6" s="34"/>
      <c r="H6" s="34"/>
      <c r="I6" s="88"/>
      <c r="J6" s="20"/>
    </row>
    <row r="7" spans="1:16" s="5" customFormat="1" ht="21" customHeight="1">
      <c r="A7" s="20"/>
      <c r="B7" s="20"/>
      <c r="C7" s="20"/>
      <c r="D7" s="20"/>
      <c r="E7" s="20"/>
      <c r="F7" s="20"/>
      <c r="G7" s="34"/>
      <c r="H7" s="34"/>
      <c r="I7" s="88"/>
      <c r="J7" s="20"/>
    </row>
    <row r="8" spans="1:16" s="5" customFormat="1" ht="21" customHeight="1">
      <c r="A8" s="20"/>
      <c r="B8" s="20"/>
      <c r="C8" s="20"/>
      <c r="D8" s="20"/>
      <c r="E8" s="20"/>
      <c r="F8" s="20"/>
      <c r="G8" s="34"/>
      <c r="H8" s="34"/>
      <c r="I8" s="88"/>
      <c r="J8" s="20"/>
    </row>
    <row r="9" spans="1:16" s="5" customFormat="1" ht="21" customHeight="1">
      <c r="A9" s="20"/>
      <c r="B9" s="20"/>
      <c r="C9" s="20"/>
      <c r="D9" s="20"/>
      <c r="E9" s="20"/>
      <c r="F9" s="20"/>
      <c r="G9" s="34"/>
      <c r="H9" s="34"/>
      <c r="I9" s="88"/>
      <c r="J9" s="20"/>
    </row>
    <row r="10" spans="1:16" s="5" customFormat="1" ht="21" customHeight="1">
      <c r="A10" s="20"/>
      <c r="B10" s="20"/>
      <c r="C10" s="20"/>
      <c r="D10" s="20"/>
      <c r="E10" s="20"/>
      <c r="F10" s="20"/>
      <c r="G10" s="34"/>
      <c r="H10" s="34"/>
      <c r="I10" s="88"/>
      <c r="J10" s="20"/>
    </row>
    <row r="11" spans="1:16" s="5" customFormat="1" ht="21" customHeight="1">
      <c r="A11" s="20"/>
      <c r="B11" s="20"/>
      <c r="C11" s="20"/>
      <c r="D11" s="20"/>
      <c r="E11" s="20"/>
      <c r="F11" s="20"/>
      <c r="G11" s="34"/>
      <c r="H11" s="34"/>
      <c r="I11" s="88"/>
      <c r="J11" s="20"/>
    </row>
    <row r="12" spans="1:16" s="5" customFormat="1" ht="21" customHeight="1">
      <c r="A12" s="20"/>
      <c r="B12" s="20"/>
      <c r="C12" s="20"/>
      <c r="D12" s="20"/>
      <c r="E12" s="20"/>
      <c r="F12" s="20"/>
      <c r="G12" s="34"/>
      <c r="H12" s="34"/>
      <c r="I12" s="88"/>
      <c r="J12" s="20"/>
    </row>
    <row r="13" spans="1:16" s="5" customFormat="1" ht="21" customHeight="1">
      <c r="A13" s="20"/>
      <c r="B13" s="20"/>
      <c r="C13" s="20"/>
      <c r="D13" s="20"/>
      <c r="E13" s="20"/>
      <c r="F13" s="20"/>
      <c r="G13" s="34"/>
      <c r="H13" s="34"/>
      <c r="I13" s="88"/>
      <c r="J13" s="20"/>
    </row>
    <row r="14" spans="1:16" s="5" customFormat="1" ht="21" customHeight="1">
      <c r="A14" s="20"/>
      <c r="B14" s="20"/>
      <c r="C14" s="20"/>
      <c r="D14" s="20"/>
      <c r="E14" s="20"/>
      <c r="F14" s="20"/>
      <c r="G14" s="34"/>
      <c r="H14" s="34"/>
      <c r="I14" s="88"/>
      <c r="J14" s="20"/>
    </row>
    <row r="15" spans="1:16" s="5" customFormat="1" ht="21" customHeight="1">
      <c r="A15" s="20"/>
      <c r="B15" s="20"/>
      <c r="C15" s="20"/>
      <c r="D15" s="20"/>
      <c r="E15" s="20"/>
      <c r="F15" s="20"/>
      <c r="G15" s="34"/>
      <c r="H15" s="34"/>
      <c r="I15" s="88"/>
      <c r="J15" s="20"/>
    </row>
    <row r="16" spans="1:16" s="5" customFormat="1" ht="21" customHeight="1">
      <c r="A16" s="20"/>
      <c r="B16" s="20"/>
      <c r="C16" s="20"/>
      <c r="D16" s="20"/>
      <c r="E16" s="20"/>
      <c r="F16" s="20"/>
      <c r="G16" s="34"/>
      <c r="H16" s="34"/>
      <c r="I16" s="88"/>
      <c r="J16" s="20"/>
    </row>
    <row r="17" spans="1:10" s="5" customFormat="1" ht="21" customHeight="1">
      <c r="A17" s="20"/>
      <c r="B17" s="20"/>
      <c r="C17" s="20"/>
      <c r="D17" s="20"/>
      <c r="E17" s="20"/>
      <c r="F17" s="20"/>
      <c r="G17" s="34"/>
      <c r="H17" s="34"/>
      <c r="I17" s="88"/>
      <c r="J17" s="20"/>
    </row>
    <row r="18" spans="1:10" s="5" customFormat="1" ht="21" customHeight="1">
      <c r="A18" s="20"/>
      <c r="B18" s="20"/>
      <c r="C18" s="20"/>
      <c r="D18" s="20"/>
      <c r="E18" s="20"/>
      <c r="F18" s="20"/>
      <c r="G18" s="34"/>
      <c r="H18" s="34"/>
      <c r="I18" s="88"/>
      <c r="J18" s="20"/>
    </row>
    <row r="19" spans="1:10" s="5" customFormat="1" ht="21" customHeight="1">
      <c r="A19" s="20"/>
      <c r="B19" s="17" t="s">
        <v>1095</v>
      </c>
      <c r="C19" s="20"/>
      <c r="D19" s="20"/>
      <c r="E19" s="20"/>
      <c r="F19" s="20"/>
      <c r="G19" s="272">
        <f>SUM(G5:G18)</f>
        <v>0</v>
      </c>
      <c r="H19" s="272">
        <f>SUM(H5:H18)</f>
        <v>0</v>
      </c>
      <c r="I19" s="88">
        <f>IF(G19=0,0,ROUND((H19-G19)/G19*100,2))</f>
        <v>0</v>
      </c>
      <c r="J19" s="20"/>
    </row>
    <row r="20" spans="1:10" s="5" customFormat="1" ht="21" customHeight="1">
      <c r="A20" s="20"/>
      <c r="B20" s="17" t="s">
        <v>245</v>
      </c>
      <c r="C20" s="20"/>
      <c r="D20" s="20"/>
      <c r="E20" s="20"/>
      <c r="F20" s="20"/>
      <c r="G20" s="34"/>
      <c r="H20" s="34"/>
      <c r="I20" s="75"/>
      <c r="J20" s="20"/>
    </row>
    <row r="21" spans="1:10" s="6" customFormat="1" ht="21" customHeight="1">
      <c r="A21" s="27"/>
      <c r="B21" s="17" t="s">
        <v>1096</v>
      </c>
      <c r="C21" s="17"/>
      <c r="D21" s="17"/>
      <c r="E21" s="17"/>
      <c r="F21" s="27"/>
      <c r="G21" s="246">
        <f>G19-G20</f>
        <v>0</v>
      </c>
      <c r="H21" s="246">
        <f>H19-H20</f>
        <v>0</v>
      </c>
      <c r="I21" s="88">
        <f>IF(G21=0,0,ROUND((H21-G21)/G21*100,2))</f>
        <v>0</v>
      </c>
      <c r="J21" s="27"/>
    </row>
    <row r="22" spans="1:10" s="7" customFormat="1" ht="21" customHeight="1">
      <c r="A22" s="29" t="str">
        <f>填表必读!A9&amp;填表必读!B9</f>
        <v>产权持有人填表人：刘竹</v>
      </c>
      <c r="F22" s="29" t="str">
        <f>填表必读!A13&amp;填表必读!B13</f>
        <v>评估人员：</v>
      </c>
      <c r="H22" s="1128" t="str">
        <f>现金!G21</f>
        <v>北京卓信大华资产评估有限公司</v>
      </c>
      <c r="I22" s="1128"/>
      <c r="J22" s="1128"/>
    </row>
    <row r="23" spans="1:10" s="5" customFormat="1" ht="21" customHeight="1">
      <c r="A23" s="29" t="str">
        <f>填表必读!A11&amp;填表必读!B11</f>
        <v>填表日期：2023年5月5日</v>
      </c>
    </row>
    <row r="24" spans="1:10" s="5" customFormat="1" ht="21" customHeight="1"/>
    <row r="25" spans="1:10" s="5" customFormat="1" ht="21" customHeight="1"/>
    <row r="26" spans="1:10" s="5" customFormat="1" ht="21" customHeight="1"/>
    <row r="27" spans="1:10" s="5" customFormat="1" ht="21" customHeight="1"/>
    <row r="28" spans="1:10" s="5" customFormat="1" ht="21" customHeight="1"/>
    <row r="29" spans="1:10" s="5" customFormat="1" ht="21" customHeight="1"/>
    <row r="30" spans="1:10" s="5" customFormat="1" ht="21" customHeight="1"/>
    <row r="31" spans="1:10" s="5" customFormat="1" ht="21" customHeight="1"/>
    <row r="32" spans="1:10" s="5" customFormat="1" ht="21" customHeight="1"/>
    <row r="33" s="5" customFormat="1" ht="21" customHeight="1"/>
    <row r="34" s="5" customFormat="1" ht="21" customHeight="1"/>
    <row r="35" s="5" customFormat="1" ht="21" customHeight="1"/>
    <row r="36" s="5" customFormat="1" ht="21" customHeight="1"/>
    <row r="37" s="5" customFormat="1" ht="21" customHeight="1"/>
    <row r="38" s="5" customFormat="1" ht="21" customHeight="1"/>
    <row r="39" s="5" customFormat="1" ht="21" customHeight="1"/>
    <row r="40" s="5" customFormat="1" ht="21" customHeight="1"/>
    <row r="41" s="5" customFormat="1" ht="21" customHeight="1"/>
    <row r="42" s="5" customFormat="1" ht="21" customHeight="1"/>
    <row r="43" s="5" customFormat="1" ht="21" customHeight="1"/>
    <row r="44" s="5" customFormat="1" ht="21" customHeight="1"/>
    <row r="45" s="5" customFormat="1" ht="21" customHeight="1"/>
    <row r="46" s="5" customFormat="1" ht="21" customHeight="1"/>
    <row r="47" s="31" customFormat="1" ht="21" customHeight="1"/>
    <row r="48" s="31" customFormat="1" ht="21" customHeight="1"/>
    <row r="49" s="31" customFormat="1" ht="21" customHeight="1"/>
    <row r="50" s="31" customFormat="1" ht="21" customHeight="1"/>
    <row r="51" s="31" customFormat="1" ht="21" customHeight="1"/>
    <row r="52" s="31" customFormat="1" ht="21" customHeight="1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5" s="31" customFormat="1" ht="12.75"/>
    <row r="66" spans="1:5" s="31" customFormat="1" ht="12.75"/>
    <row r="67" spans="1:5" s="31" customFormat="1" ht="12.75"/>
    <row r="68" spans="1:5" s="31" customFormat="1" ht="12.75"/>
    <row r="69" spans="1:5" s="31" customFormat="1" ht="12.75"/>
    <row r="70" spans="1:5" s="31" customFormat="1" ht="12.75"/>
    <row r="71" spans="1:5" s="31" customFormat="1" ht="12.75"/>
    <row r="72" spans="1:5" s="31" customFormat="1" ht="12.75"/>
    <row r="73" spans="1:5" s="31" customFormat="1" ht="12.75"/>
    <row r="74" spans="1:5" s="31" customFormat="1" ht="12.75"/>
    <row r="75" spans="1:5" s="31" customFormat="1" ht="12.75"/>
    <row r="76" spans="1:5" s="31" customFormat="1" ht="12.75"/>
    <row r="77" spans="1:5" s="31" customFormat="1" ht="12.75"/>
    <row r="78" spans="1:5">
      <c r="A78" s="31"/>
      <c r="B78" s="31"/>
      <c r="C78" s="31"/>
      <c r="D78" s="31"/>
      <c r="E78" s="31"/>
    </row>
    <row r="79" spans="1:5">
      <c r="A79" s="31"/>
      <c r="B79" s="31"/>
      <c r="C79" s="31"/>
      <c r="D79" s="31"/>
      <c r="E79" s="31"/>
    </row>
    <row r="80" spans="1:5">
      <c r="A80" s="31"/>
      <c r="B80" s="31"/>
      <c r="C80" s="31"/>
      <c r="D80" s="31"/>
      <c r="E80" s="31"/>
    </row>
    <row r="81" spans="1:5">
      <c r="A81" s="31"/>
      <c r="B81" s="31"/>
      <c r="C81" s="31"/>
      <c r="D81" s="31"/>
      <c r="E81" s="31"/>
    </row>
    <row r="82" spans="1:5">
      <c r="A82" s="31"/>
      <c r="B82" s="31"/>
      <c r="C82" s="31"/>
      <c r="D82" s="31"/>
      <c r="E82" s="31"/>
    </row>
    <row r="83" spans="1:5">
      <c r="A83" s="31"/>
      <c r="B83" s="31"/>
      <c r="C83" s="31"/>
      <c r="D83" s="31"/>
      <c r="E83" s="31"/>
    </row>
    <row r="84" spans="1:5">
      <c r="A84" s="31"/>
      <c r="B84" s="31"/>
      <c r="C84" s="31"/>
      <c r="D84" s="31"/>
      <c r="E84" s="31"/>
    </row>
    <row r="85" spans="1:5">
      <c r="A85" s="31"/>
      <c r="B85" s="31"/>
      <c r="C85" s="31"/>
      <c r="D85" s="31"/>
      <c r="E85" s="31"/>
    </row>
    <row r="86" spans="1:5">
      <c r="A86" s="31"/>
      <c r="B86" s="31"/>
      <c r="C86" s="31"/>
      <c r="D86" s="31"/>
      <c r="E86" s="31"/>
    </row>
    <row r="87" spans="1:5">
      <c r="A87" s="31"/>
      <c r="B87" s="31"/>
      <c r="C87" s="31"/>
      <c r="D87" s="31"/>
      <c r="E87" s="31"/>
    </row>
    <row r="88" spans="1:5">
      <c r="A88" s="31"/>
      <c r="B88" s="31"/>
      <c r="C88" s="31"/>
      <c r="D88" s="31"/>
      <c r="E88" s="31"/>
    </row>
    <row r="89" spans="1:5">
      <c r="A89" s="31"/>
      <c r="B89" s="31"/>
      <c r="C89" s="31"/>
      <c r="D89" s="31"/>
      <c r="E89" s="31"/>
    </row>
    <row r="90" spans="1:5">
      <c r="A90" s="31"/>
      <c r="B90" s="31"/>
      <c r="C90" s="31"/>
      <c r="D90" s="31"/>
      <c r="E90" s="31"/>
    </row>
    <row r="91" spans="1:5">
      <c r="A91" s="31"/>
      <c r="B91" s="31"/>
      <c r="C91" s="31"/>
      <c r="D91" s="31"/>
      <c r="E91" s="31"/>
    </row>
    <row r="92" spans="1:5">
      <c r="A92" s="31"/>
      <c r="B92" s="31"/>
      <c r="C92" s="31"/>
      <c r="D92" s="31"/>
      <c r="E92" s="31"/>
    </row>
    <row r="93" spans="1:5">
      <c r="A93" s="31"/>
      <c r="B93" s="31"/>
      <c r="C93" s="31"/>
      <c r="D93" s="31"/>
      <c r="E93" s="31"/>
    </row>
    <row r="94" spans="1:5">
      <c r="A94" s="31"/>
      <c r="B94" s="31"/>
      <c r="C94" s="31"/>
      <c r="D94" s="31"/>
      <c r="E94" s="31"/>
    </row>
    <row r="95" spans="1:5">
      <c r="A95" s="31"/>
      <c r="B95" s="31"/>
      <c r="C95" s="31"/>
      <c r="D95" s="31"/>
      <c r="E95" s="31"/>
    </row>
    <row r="96" spans="1:5">
      <c r="A96" s="31"/>
      <c r="B96" s="31"/>
      <c r="C96" s="31"/>
      <c r="D96" s="31"/>
      <c r="E96" s="31"/>
    </row>
    <row r="97" spans="1:5">
      <c r="A97" s="31"/>
      <c r="B97" s="31"/>
      <c r="C97" s="31"/>
      <c r="D97" s="31"/>
      <c r="E97" s="31"/>
    </row>
    <row r="98" spans="1:5">
      <c r="A98" s="31"/>
      <c r="B98" s="31"/>
      <c r="C98" s="31"/>
      <c r="D98" s="31"/>
      <c r="E98" s="31"/>
    </row>
    <row r="99" spans="1:5">
      <c r="A99" s="31"/>
      <c r="B99" s="31"/>
      <c r="C99" s="31"/>
      <c r="D99" s="31"/>
      <c r="E99" s="31"/>
    </row>
    <row r="100" spans="1:5">
      <c r="A100" s="31"/>
      <c r="B100" s="31"/>
      <c r="C100" s="31"/>
      <c r="D100" s="31"/>
      <c r="E100" s="31"/>
    </row>
    <row r="101" spans="1:5">
      <c r="A101" s="31"/>
      <c r="B101" s="31"/>
      <c r="C101" s="31"/>
      <c r="D101" s="31"/>
      <c r="E101" s="31"/>
    </row>
    <row r="102" spans="1:5">
      <c r="A102" s="31"/>
      <c r="B102" s="31"/>
      <c r="C102" s="31"/>
      <c r="D102" s="31"/>
      <c r="E102" s="31"/>
    </row>
    <row r="103" spans="1:5">
      <c r="A103" s="31"/>
      <c r="B103" s="31"/>
      <c r="C103" s="31"/>
      <c r="D103" s="31"/>
      <c r="E103" s="31"/>
    </row>
    <row r="104" spans="1:5">
      <c r="A104" s="31"/>
      <c r="B104" s="31"/>
      <c r="C104" s="31"/>
      <c r="D104" s="31"/>
      <c r="E104" s="31"/>
    </row>
    <row r="105" spans="1:5">
      <c r="A105" s="31"/>
      <c r="B105" s="31"/>
      <c r="C105" s="31"/>
      <c r="D105" s="31"/>
      <c r="E105" s="31"/>
    </row>
    <row r="106" spans="1:5">
      <c r="A106" s="31"/>
      <c r="B106" s="31"/>
      <c r="C106" s="31"/>
      <c r="D106" s="31"/>
      <c r="E106" s="31"/>
    </row>
    <row r="107" spans="1:5">
      <c r="A107" s="31"/>
      <c r="B107" s="31"/>
      <c r="C107" s="31"/>
      <c r="D107" s="31"/>
      <c r="E107" s="31"/>
    </row>
    <row r="108" spans="1:5">
      <c r="A108" s="31"/>
      <c r="B108" s="31"/>
      <c r="C108" s="31"/>
      <c r="D108" s="31"/>
      <c r="E108" s="31"/>
    </row>
    <row r="109" spans="1:5">
      <c r="A109" s="31"/>
      <c r="B109" s="31"/>
      <c r="C109" s="31"/>
      <c r="D109" s="31"/>
      <c r="E109" s="31"/>
    </row>
    <row r="110" spans="1:5">
      <c r="A110" s="31"/>
      <c r="B110" s="31"/>
      <c r="C110" s="31"/>
      <c r="D110" s="31"/>
      <c r="E110" s="31"/>
    </row>
    <row r="111" spans="1:5">
      <c r="A111" s="31"/>
      <c r="B111" s="31"/>
      <c r="C111" s="31"/>
      <c r="D111" s="31"/>
      <c r="E111" s="31"/>
    </row>
    <row r="112" spans="1:5">
      <c r="A112" s="31"/>
      <c r="B112" s="31"/>
      <c r="C112" s="31"/>
      <c r="D112" s="31"/>
      <c r="E112" s="31"/>
    </row>
    <row r="113" spans="1:5">
      <c r="A113" s="31"/>
      <c r="B113" s="31"/>
      <c r="C113" s="31"/>
      <c r="D113" s="31"/>
      <c r="E113" s="31"/>
    </row>
    <row r="114" spans="1:5">
      <c r="A114" s="31"/>
      <c r="B114" s="31"/>
      <c r="C114" s="31"/>
      <c r="D114" s="31"/>
      <c r="E114" s="31"/>
    </row>
    <row r="115" spans="1:5">
      <c r="A115" s="31"/>
      <c r="B115" s="31"/>
      <c r="C115" s="31"/>
      <c r="D115" s="31"/>
      <c r="E115" s="31"/>
    </row>
    <row r="116" spans="1:5">
      <c r="A116" s="31"/>
      <c r="B116" s="31"/>
      <c r="C116" s="31"/>
      <c r="D116" s="31"/>
      <c r="E116" s="31"/>
    </row>
    <row r="117" spans="1:5">
      <c r="A117" s="31"/>
      <c r="B117" s="31"/>
      <c r="C117" s="31"/>
      <c r="D117" s="31"/>
      <c r="E117" s="31"/>
    </row>
    <row r="118" spans="1:5">
      <c r="A118" s="31"/>
      <c r="B118" s="31"/>
      <c r="C118" s="31"/>
      <c r="D118" s="31"/>
      <c r="E118" s="31"/>
    </row>
    <row r="119" spans="1:5">
      <c r="A119" s="31"/>
      <c r="B119" s="31"/>
      <c r="C119" s="31"/>
      <c r="D119" s="31"/>
      <c r="E119" s="31"/>
    </row>
    <row r="120" spans="1:5">
      <c r="A120" s="31"/>
      <c r="B120" s="31"/>
      <c r="C120" s="31"/>
      <c r="D120" s="31"/>
      <c r="E120" s="31"/>
    </row>
    <row r="121" spans="1:5">
      <c r="A121" s="31"/>
      <c r="B121" s="31"/>
      <c r="C121" s="31"/>
      <c r="D121" s="31"/>
      <c r="E121" s="31"/>
    </row>
    <row r="122" spans="1:5">
      <c r="A122" s="31"/>
      <c r="B122" s="31"/>
      <c r="C122" s="31"/>
      <c r="D122" s="31"/>
      <c r="E122" s="31"/>
    </row>
    <row r="123" spans="1:5">
      <c r="A123" s="31"/>
      <c r="B123" s="31"/>
      <c r="C123" s="31"/>
      <c r="D123" s="31"/>
      <c r="E123" s="31"/>
    </row>
    <row r="124" spans="1:5">
      <c r="A124" s="31"/>
      <c r="B124" s="31"/>
      <c r="C124" s="31"/>
      <c r="D124" s="31"/>
      <c r="E124" s="31"/>
    </row>
    <row r="125" spans="1:5">
      <c r="A125" s="31"/>
      <c r="B125" s="31"/>
      <c r="C125" s="31"/>
      <c r="D125" s="31"/>
      <c r="E125" s="31"/>
    </row>
    <row r="126" spans="1:5">
      <c r="A126" s="31"/>
      <c r="B126" s="31"/>
      <c r="C126" s="31"/>
      <c r="D126" s="31"/>
      <c r="E126" s="31"/>
    </row>
    <row r="127" spans="1:5">
      <c r="A127" s="31"/>
      <c r="B127" s="31"/>
      <c r="C127" s="31"/>
      <c r="D127" s="31"/>
      <c r="E127" s="31"/>
    </row>
    <row r="128" spans="1:5">
      <c r="A128" s="31"/>
      <c r="B128" s="31"/>
      <c r="C128" s="31"/>
      <c r="D128" s="31"/>
      <c r="E128" s="31"/>
    </row>
    <row r="129" spans="1:5">
      <c r="A129" s="31"/>
      <c r="B129" s="31"/>
      <c r="C129" s="31"/>
      <c r="D129" s="31"/>
      <c r="E129" s="31"/>
    </row>
    <row r="130" spans="1:5">
      <c r="A130" s="31"/>
      <c r="B130" s="31"/>
      <c r="C130" s="31"/>
      <c r="D130" s="31"/>
      <c r="E130" s="31"/>
    </row>
    <row r="131" spans="1:5">
      <c r="A131" s="31"/>
      <c r="B131" s="31"/>
      <c r="C131" s="31"/>
      <c r="D131" s="31"/>
      <c r="E131" s="31"/>
    </row>
    <row r="132" spans="1:5">
      <c r="A132" s="31"/>
      <c r="B132" s="31"/>
      <c r="C132" s="31"/>
      <c r="D132" s="31"/>
      <c r="E132" s="31"/>
    </row>
    <row r="133" spans="1:5">
      <c r="A133" s="31"/>
      <c r="B133" s="31"/>
      <c r="C133" s="31"/>
      <c r="D133" s="31"/>
      <c r="E133" s="31"/>
    </row>
    <row r="134" spans="1:5">
      <c r="A134" s="31"/>
      <c r="B134" s="31"/>
      <c r="C134" s="31"/>
      <c r="D134" s="31"/>
      <c r="E134" s="31"/>
    </row>
    <row r="135" spans="1:5">
      <c r="A135" s="31"/>
      <c r="B135" s="31"/>
      <c r="C135" s="31"/>
      <c r="D135" s="31"/>
      <c r="E135" s="31"/>
    </row>
    <row r="136" spans="1:5">
      <c r="A136" s="31"/>
      <c r="B136" s="31"/>
      <c r="C136" s="31"/>
      <c r="D136" s="31"/>
      <c r="E136" s="31"/>
    </row>
    <row r="137" spans="1:5">
      <c r="A137" s="31"/>
      <c r="B137" s="31"/>
      <c r="C137" s="31"/>
      <c r="D137" s="31"/>
      <c r="E137" s="31"/>
    </row>
    <row r="138" spans="1:5">
      <c r="A138" s="31"/>
      <c r="B138" s="31"/>
      <c r="C138" s="31"/>
      <c r="D138" s="31"/>
      <c r="E138" s="31"/>
    </row>
    <row r="139" spans="1:5">
      <c r="A139" s="31"/>
      <c r="B139" s="31"/>
      <c r="C139" s="31"/>
      <c r="D139" s="31"/>
      <c r="E139" s="31"/>
    </row>
    <row r="140" spans="1:5">
      <c r="A140" s="31"/>
      <c r="B140" s="31"/>
      <c r="C140" s="31"/>
      <c r="D140" s="31"/>
      <c r="E140" s="31"/>
    </row>
    <row r="141" spans="1:5">
      <c r="A141" s="31"/>
      <c r="B141" s="31"/>
      <c r="C141" s="31"/>
      <c r="D141" s="31"/>
      <c r="E141" s="31"/>
    </row>
    <row r="142" spans="1:5">
      <c r="A142" s="31"/>
      <c r="B142" s="31"/>
      <c r="C142" s="31"/>
      <c r="D142" s="31"/>
      <c r="E142" s="31"/>
    </row>
    <row r="143" spans="1:5">
      <c r="A143" s="31"/>
      <c r="B143" s="31"/>
      <c r="C143" s="31"/>
      <c r="D143" s="31"/>
      <c r="E143" s="31"/>
    </row>
    <row r="144" spans="1:5">
      <c r="A144" s="31"/>
      <c r="B144" s="31"/>
      <c r="C144" s="31"/>
      <c r="D144" s="31"/>
      <c r="E144" s="31"/>
    </row>
    <row r="145" spans="1:5">
      <c r="A145" s="31"/>
      <c r="B145" s="31"/>
      <c r="C145" s="31"/>
      <c r="D145" s="31"/>
      <c r="E145" s="31"/>
    </row>
    <row r="146" spans="1:5">
      <c r="A146" s="31"/>
      <c r="B146" s="31"/>
      <c r="C146" s="31"/>
      <c r="D146" s="31"/>
      <c r="E146" s="31"/>
    </row>
  </sheetData>
  <mergeCells count="2">
    <mergeCell ref="K3:M3"/>
    <mergeCell ref="H22:J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Q146"/>
  <sheetViews>
    <sheetView workbookViewId="0">
      <selection activeCell="E23" sqref="E23"/>
    </sheetView>
  </sheetViews>
  <sheetFormatPr defaultColWidth="8.75" defaultRowHeight="15.75"/>
  <cols>
    <col min="1" max="1" width="6.75" style="2" customWidth="1"/>
    <col min="2" max="2" width="17.25" style="2" customWidth="1"/>
    <col min="3" max="3" width="6.25" style="2" customWidth="1"/>
    <col min="4" max="5" width="5.625" style="2" customWidth="1"/>
    <col min="6" max="6" width="6.125" style="2" customWidth="1"/>
    <col min="7" max="7" width="9.75" style="2" customWidth="1"/>
    <col min="8" max="9" width="16.75" style="2" customWidth="1"/>
    <col min="10" max="10" width="14.75" style="2" customWidth="1"/>
    <col min="11" max="11" width="15.75" style="2" customWidth="1"/>
    <col min="12" max="12" width="7.125" style="2" customWidth="1"/>
    <col min="13" max="13" width="10.375" style="2" customWidth="1"/>
    <col min="14" max="14" width="7.75" style="2" customWidth="1"/>
    <col min="15" max="16384" width="8.75" style="2"/>
  </cols>
  <sheetData>
    <row r="1" spans="1:17" ht="30" customHeight="1">
      <c r="A1" s="293"/>
      <c r="B1" s="293"/>
      <c r="C1" s="293"/>
      <c r="D1" s="293"/>
      <c r="E1" s="314" t="s">
        <v>1097</v>
      </c>
      <c r="F1" s="293"/>
      <c r="G1" s="293"/>
      <c r="I1" s="293"/>
      <c r="J1" s="293"/>
      <c r="K1" s="74" t="s">
        <v>1098</v>
      </c>
      <c r="N1" s="31"/>
      <c r="O1" s="31"/>
      <c r="P1" s="31"/>
      <c r="Q1" s="31"/>
    </row>
    <row r="2" spans="1:17" ht="15" customHeight="1">
      <c r="K2" s="13"/>
      <c r="N2" s="31"/>
      <c r="O2" s="31"/>
      <c r="P2" s="31"/>
      <c r="Q2" s="31"/>
    </row>
    <row r="3" spans="1:17" s="3" customFormat="1" ht="21" customHeight="1">
      <c r="A3" s="3" t="str">
        <f>非流动资产汇总!A3</f>
        <v>产权持有人名称：毕节赛德水泥有限公司</v>
      </c>
      <c r="H3" s="14" t="str">
        <f>非流动资产汇总!D3</f>
        <v xml:space="preserve">          评估基准日：2022年12月31日</v>
      </c>
      <c r="I3" s="294"/>
      <c r="J3" s="294"/>
      <c r="K3" s="15" t="s">
        <v>184</v>
      </c>
      <c r="L3" s="999" t="s">
        <v>258</v>
      </c>
      <c r="M3" s="1000"/>
      <c r="N3" s="1001"/>
    </row>
    <row r="4" spans="1:17" s="4" customFormat="1" ht="21" customHeight="1">
      <c r="A4" s="17" t="s">
        <v>88</v>
      </c>
      <c r="B4" s="17" t="s">
        <v>1099</v>
      </c>
      <c r="C4" s="17" t="s">
        <v>396</v>
      </c>
      <c r="D4" s="17" t="s">
        <v>976</v>
      </c>
      <c r="E4" s="17" t="s">
        <v>1100</v>
      </c>
      <c r="F4" s="17" t="s">
        <v>1101</v>
      </c>
      <c r="G4" s="17" t="s">
        <v>609</v>
      </c>
      <c r="H4" s="18" t="s">
        <v>189</v>
      </c>
      <c r="I4" s="17" t="s">
        <v>25</v>
      </c>
      <c r="J4" s="17" t="s">
        <v>27</v>
      </c>
      <c r="K4" s="17" t="s">
        <v>160</v>
      </c>
      <c r="L4" s="17" t="s">
        <v>267</v>
      </c>
      <c r="M4" s="17" t="s">
        <v>268</v>
      </c>
      <c r="N4" s="17" t="s">
        <v>269</v>
      </c>
    </row>
    <row r="5" spans="1:17" s="5" customFormat="1" ht="21" customHeight="1">
      <c r="A5" s="19">
        <f>ROW()-4</f>
        <v>1</v>
      </c>
      <c r="B5" s="20"/>
      <c r="C5" s="20"/>
      <c r="D5" s="20"/>
      <c r="E5" s="20"/>
      <c r="F5" s="20"/>
      <c r="G5" s="20"/>
      <c r="H5" s="34"/>
      <c r="I5" s="34"/>
      <c r="J5" s="88">
        <f>IF(H5=0,0,ROUND((I5-H5)/H5*100,2))</f>
        <v>0</v>
      </c>
      <c r="K5" s="20"/>
    </row>
    <row r="6" spans="1:17" s="5" customFormat="1" ht="21" customHeight="1">
      <c r="A6" s="20"/>
      <c r="B6" s="20"/>
      <c r="C6" s="20"/>
      <c r="D6" s="20"/>
      <c r="E6" s="20"/>
      <c r="F6" s="20"/>
      <c r="G6" s="20"/>
      <c r="H6" s="34"/>
      <c r="I6" s="34"/>
      <c r="J6" s="75"/>
      <c r="K6" s="20"/>
    </row>
    <row r="7" spans="1:17" s="5" customFormat="1" ht="21" customHeight="1">
      <c r="A7" s="20"/>
      <c r="B7" s="20"/>
      <c r="C7" s="20"/>
      <c r="D7" s="20"/>
      <c r="E7" s="20"/>
      <c r="F7" s="20"/>
      <c r="G7" s="20"/>
      <c r="H7" s="34"/>
      <c r="I7" s="34"/>
      <c r="J7" s="75"/>
      <c r="K7" s="20"/>
    </row>
    <row r="8" spans="1:17" s="5" customFormat="1" ht="21" customHeight="1">
      <c r="A8" s="20"/>
      <c r="B8" s="20"/>
      <c r="C8" s="20"/>
      <c r="D8" s="20"/>
      <c r="E8" s="20"/>
      <c r="F8" s="20"/>
      <c r="G8" s="20"/>
      <c r="H8" s="34"/>
      <c r="I8" s="34"/>
      <c r="J8" s="75"/>
      <c r="K8" s="20"/>
    </row>
    <row r="9" spans="1:17" s="5" customFormat="1" ht="21" customHeight="1">
      <c r="A9" s="20"/>
      <c r="B9" s="20"/>
      <c r="C9" s="20"/>
      <c r="D9" s="20"/>
      <c r="E9" s="20"/>
      <c r="F9" s="20"/>
      <c r="G9" s="20"/>
      <c r="H9" s="34"/>
      <c r="I9" s="34"/>
      <c r="J9" s="75"/>
      <c r="K9" s="20"/>
    </row>
    <row r="10" spans="1:17" s="5" customFormat="1" ht="21" customHeight="1">
      <c r="A10" s="20"/>
      <c r="B10" s="20"/>
      <c r="C10" s="20"/>
      <c r="D10" s="20"/>
      <c r="E10" s="20"/>
      <c r="F10" s="20"/>
      <c r="G10" s="20"/>
      <c r="H10" s="34"/>
      <c r="I10" s="34"/>
      <c r="J10" s="75"/>
      <c r="K10" s="20"/>
    </row>
    <row r="11" spans="1:17" s="5" customFormat="1" ht="21" customHeight="1">
      <c r="A11" s="20"/>
      <c r="B11" s="20"/>
      <c r="C11" s="20"/>
      <c r="D11" s="20"/>
      <c r="E11" s="20"/>
      <c r="F11" s="20"/>
      <c r="G11" s="20"/>
      <c r="H11" s="34"/>
      <c r="I11" s="34"/>
      <c r="J11" s="75"/>
      <c r="K11" s="20"/>
    </row>
    <row r="12" spans="1:17" s="5" customFormat="1" ht="21" customHeight="1">
      <c r="A12" s="20"/>
      <c r="B12" s="20"/>
      <c r="C12" s="20"/>
      <c r="D12" s="20"/>
      <c r="E12" s="20"/>
      <c r="F12" s="20"/>
      <c r="G12" s="20"/>
      <c r="H12" s="34"/>
      <c r="I12" s="34"/>
      <c r="J12" s="75"/>
      <c r="K12" s="20"/>
    </row>
    <row r="13" spans="1:17" s="5" customFormat="1" ht="21" customHeight="1">
      <c r="A13" s="20"/>
      <c r="B13" s="20"/>
      <c r="C13" s="20"/>
      <c r="D13" s="20"/>
      <c r="E13" s="20"/>
      <c r="F13" s="20"/>
      <c r="G13" s="20"/>
      <c r="H13" s="34"/>
      <c r="I13" s="34"/>
      <c r="J13" s="75"/>
      <c r="K13" s="20"/>
    </row>
    <row r="14" spans="1:17" s="5" customFormat="1" ht="21" customHeight="1">
      <c r="A14" s="20"/>
      <c r="B14" s="20"/>
      <c r="C14" s="20"/>
      <c r="D14" s="20"/>
      <c r="E14" s="20"/>
      <c r="F14" s="20"/>
      <c r="G14" s="20"/>
      <c r="H14" s="34"/>
      <c r="I14" s="34"/>
      <c r="J14" s="75"/>
      <c r="K14" s="20"/>
    </row>
    <row r="15" spans="1:17" s="5" customFormat="1" ht="21" customHeight="1">
      <c r="A15" s="20"/>
      <c r="B15" s="20"/>
      <c r="C15" s="20"/>
      <c r="D15" s="20"/>
      <c r="E15" s="20"/>
      <c r="F15" s="20"/>
      <c r="G15" s="20"/>
      <c r="H15" s="34"/>
      <c r="I15" s="34"/>
      <c r="J15" s="75"/>
      <c r="K15" s="20"/>
    </row>
    <row r="16" spans="1:17" s="5" customFormat="1" ht="21" customHeight="1">
      <c r="A16" s="20"/>
      <c r="B16" s="20"/>
      <c r="C16" s="20"/>
      <c r="D16" s="20"/>
      <c r="E16" s="20"/>
      <c r="F16" s="20"/>
      <c r="G16" s="20"/>
      <c r="H16" s="34"/>
      <c r="I16" s="34"/>
      <c r="J16" s="75"/>
      <c r="K16" s="20"/>
    </row>
    <row r="17" spans="1:11" s="5" customFormat="1" ht="21" customHeight="1">
      <c r="A17" s="20"/>
      <c r="B17" s="20"/>
      <c r="C17" s="20"/>
      <c r="D17" s="20"/>
      <c r="E17" s="20"/>
      <c r="F17" s="20"/>
      <c r="G17" s="20"/>
      <c r="H17" s="34"/>
      <c r="I17" s="34"/>
      <c r="J17" s="75"/>
      <c r="K17" s="20"/>
    </row>
    <row r="18" spans="1:11" s="5" customFormat="1" ht="21" customHeight="1">
      <c r="A18" s="20"/>
      <c r="B18" s="20"/>
      <c r="C18" s="20"/>
      <c r="D18" s="20"/>
      <c r="E18" s="20"/>
      <c r="F18" s="20"/>
      <c r="G18" s="20"/>
      <c r="H18" s="34"/>
      <c r="I18" s="34"/>
      <c r="J18" s="75"/>
      <c r="K18" s="20"/>
    </row>
    <row r="19" spans="1:11" s="5" customFormat="1" ht="21" customHeight="1">
      <c r="A19" s="20"/>
      <c r="B19" s="17" t="s">
        <v>1095</v>
      </c>
      <c r="C19" s="20"/>
      <c r="D19" s="20"/>
      <c r="E19" s="20"/>
      <c r="F19" s="20"/>
      <c r="G19" s="20"/>
      <c r="H19" s="272">
        <f>SUM(H5:H18)</f>
        <v>0</v>
      </c>
      <c r="I19" s="272">
        <f>SUM(I5:I18)</f>
        <v>0</v>
      </c>
      <c r="J19" s="88">
        <f>IF(H19=0,0,ROUND((I19-H19)/H19*100,2))</f>
        <v>0</v>
      </c>
      <c r="K19" s="20"/>
    </row>
    <row r="20" spans="1:11" s="5" customFormat="1" ht="21" customHeight="1">
      <c r="A20" s="20"/>
      <c r="B20" s="17" t="s">
        <v>245</v>
      </c>
      <c r="C20" s="20"/>
      <c r="D20" s="20"/>
      <c r="E20" s="20"/>
      <c r="F20" s="20"/>
      <c r="G20" s="20"/>
      <c r="H20" s="34"/>
      <c r="I20" s="34"/>
      <c r="J20" s="75"/>
      <c r="K20" s="20"/>
    </row>
    <row r="21" spans="1:11" s="6" customFormat="1" ht="21" customHeight="1">
      <c r="A21" s="27"/>
      <c r="B21" s="17" t="s">
        <v>1096</v>
      </c>
      <c r="C21" s="17"/>
      <c r="D21" s="17"/>
      <c r="E21" s="17"/>
      <c r="F21" s="17"/>
      <c r="G21" s="27"/>
      <c r="H21" s="246">
        <f>H19-H20</f>
        <v>0</v>
      </c>
      <c r="I21" s="246">
        <f>I19-I20</f>
        <v>0</v>
      </c>
      <c r="J21" s="88">
        <f>IF(H21=0,0,ROUND((I21-H21)/H21*100,2))</f>
        <v>0</v>
      </c>
      <c r="K21" s="27"/>
    </row>
    <row r="22" spans="1:11" s="7" customFormat="1" ht="21" customHeight="1">
      <c r="A22" s="29" t="str">
        <f>填表必读!A9&amp;填表必读!B9</f>
        <v>产权持有人填表人：刘竹</v>
      </c>
      <c r="H22" s="29" t="str">
        <f>填表必读!A13&amp;填表必读!B13</f>
        <v>评估人员：</v>
      </c>
      <c r="J22" s="1043" t="str">
        <f>现金!G21</f>
        <v>北京卓信大华资产评估有限公司</v>
      </c>
      <c r="K22" s="1043"/>
    </row>
    <row r="23" spans="1:11" s="5" customFormat="1" ht="21" customHeight="1">
      <c r="A23" s="29" t="str">
        <f>填表必读!A11&amp;填表必读!B11</f>
        <v>填表日期：2023年5月5日</v>
      </c>
    </row>
    <row r="24" spans="1:11" s="5" customFormat="1" ht="21" customHeight="1"/>
    <row r="25" spans="1:11" s="5" customFormat="1" ht="21" customHeight="1"/>
    <row r="26" spans="1:11" s="5" customFormat="1" ht="21" customHeight="1"/>
    <row r="27" spans="1:11" s="5" customFormat="1" ht="21" customHeight="1"/>
    <row r="28" spans="1:11" s="5" customFormat="1" ht="21" customHeight="1"/>
    <row r="29" spans="1:11" s="5" customFormat="1" ht="21" customHeight="1"/>
    <row r="30" spans="1:11" s="5" customFormat="1" ht="21" customHeight="1"/>
    <row r="31" spans="1:11" s="5" customFormat="1" ht="21" customHeight="1"/>
    <row r="32" spans="1:11" s="5" customFormat="1" ht="21" customHeight="1"/>
    <row r="33" s="5" customFormat="1" ht="21" customHeight="1"/>
    <row r="34" s="5" customFormat="1" ht="21" customHeight="1"/>
    <row r="35" s="5" customFormat="1" ht="21" customHeight="1"/>
    <row r="36" s="5" customFormat="1" ht="21" customHeight="1"/>
    <row r="37" s="5" customFormat="1" ht="21" customHeight="1"/>
    <row r="38" s="5" customFormat="1" ht="21" customHeight="1"/>
    <row r="39" s="5" customFormat="1" ht="21" customHeight="1"/>
    <row r="40" s="5" customFormat="1" ht="21" customHeight="1"/>
    <row r="41" s="5" customFormat="1" ht="21" customHeight="1"/>
    <row r="42" s="5" customFormat="1" ht="21" customHeight="1"/>
    <row r="43" s="5" customFormat="1" ht="21" customHeight="1"/>
    <row r="44" s="5" customFormat="1" ht="21" customHeight="1"/>
    <row r="45" s="5" customFormat="1" ht="21" customHeight="1"/>
    <row r="46" s="5" customFormat="1" ht="21" customHeight="1"/>
    <row r="47" s="31" customFormat="1" ht="21" customHeight="1"/>
    <row r="48" s="31" customFormat="1" ht="21" customHeight="1"/>
    <row r="49" s="31" customFormat="1" ht="21" customHeight="1"/>
    <row r="50" s="31" customFormat="1" ht="21" customHeight="1"/>
    <row r="51" s="31" customFormat="1" ht="21" customHeight="1"/>
    <row r="52" s="31" customFormat="1" ht="21" customHeight="1"/>
    <row r="53" s="31" customFormat="1" ht="21" customHeight="1"/>
    <row r="54" s="31" customFormat="1" ht="21" customHeight="1"/>
    <row r="55" s="31" customFormat="1" ht="21" customHeight="1"/>
    <row r="56" s="31" customFormat="1" ht="21" customHeight="1"/>
    <row r="57" s="31" customFormat="1" ht="21" customHeight="1"/>
    <row r="58" s="31" customFormat="1" ht="21" customHeight="1"/>
    <row r="59" s="31" customFormat="1" ht="21" customHeight="1"/>
    <row r="60" s="31" customFormat="1" ht="21" customHeight="1"/>
    <row r="61" s="31" customFormat="1" ht="21" customHeight="1"/>
    <row r="62" s="31" customFormat="1" ht="21" customHeight="1"/>
    <row r="63" s="31" customFormat="1" ht="21" customHeight="1"/>
    <row r="64" s="31" customFormat="1" ht="21" customHeight="1"/>
    <row r="65" spans="1:6" s="31" customFormat="1" ht="21" customHeight="1"/>
    <row r="66" spans="1:6" s="31" customFormat="1" ht="21" customHeight="1"/>
    <row r="67" spans="1:6" s="31" customFormat="1" ht="21" customHeight="1"/>
    <row r="68" spans="1:6" s="31" customFormat="1" ht="21" customHeight="1"/>
    <row r="69" spans="1:6" s="31" customFormat="1" ht="21" customHeight="1"/>
    <row r="70" spans="1:6" s="31" customFormat="1" ht="21" customHeight="1"/>
    <row r="71" spans="1:6" s="31" customFormat="1" ht="21" customHeight="1"/>
    <row r="72" spans="1:6" s="31" customFormat="1" ht="21" customHeight="1"/>
    <row r="73" spans="1:6" s="31" customFormat="1" ht="21" customHeight="1"/>
    <row r="74" spans="1:6" s="31" customFormat="1" ht="21" customHeight="1"/>
    <row r="75" spans="1:6" s="31" customFormat="1" ht="21" customHeight="1"/>
    <row r="76" spans="1:6" s="31" customFormat="1" ht="21" customHeight="1"/>
    <row r="77" spans="1:6" s="31" customFormat="1" ht="21" customHeight="1"/>
    <row r="78" spans="1:6" ht="21" customHeight="1">
      <c r="A78" s="31"/>
      <c r="B78" s="31"/>
      <c r="C78" s="31"/>
      <c r="D78" s="31"/>
      <c r="E78" s="31"/>
      <c r="F78" s="31"/>
    </row>
    <row r="79" spans="1:6" ht="21" customHeight="1">
      <c r="A79" s="31"/>
      <c r="B79" s="31"/>
      <c r="C79" s="31"/>
      <c r="D79" s="31"/>
      <c r="E79" s="31"/>
      <c r="F79" s="31"/>
    </row>
    <row r="80" spans="1:6" ht="21" customHeight="1">
      <c r="A80" s="31"/>
      <c r="B80" s="31"/>
      <c r="C80" s="31"/>
      <c r="D80" s="31"/>
      <c r="E80" s="31"/>
      <c r="F80" s="31"/>
    </row>
    <row r="81" spans="1:6" ht="21" customHeight="1">
      <c r="A81" s="31"/>
      <c r="B81" s="31"/>
      <c r="C81" s="31"/>
      <c r="D81" s="31"/>
      <c r="E81" s="31"/>
      <c r="F81" s="31"/>
    </row>
    <row r="82" spans="1:6" ht="21" customHeight="1">
      <c r="A82" s="31"/>
      <c r="B82" s="31"/>
      <c r="C82" s="31"/>
      <c r="D82" s="31"/>
      <c r="E82" s="31"/>
      <c r="F82" s="31"/>
    </row>
    <row r="83" spans="1:6" ht="21" customHeight="1">
      <c r="A83" s="31"/>
      <c r="B83" s="31"/>
      <c r="C83" s="31"/>
      <c r="D83" s="31"/>
      <c r="E83" s="31"/>
      <c r="F83" s="31"/>
    </row>
    <row r="84" spans="1:6">
      <c r="A84" s="31"/>
      <c r="B84" s="31"/>
      <c r="C84" s="31"/>
      <c r="D84" s="31"/>
      <c r="E84" s="31"/>
      <c r="F84" s="31"/>
    </row>
    <row r="85" spans="1:6">
      <c r="A85" s="31"/>
      <c r="B85" s="31"/>
      <c r="C85" s="31"/>
      <c r="D85" s="31"/>
      <c r="E85" s="31"/>
      <c r="F85" s="31"/>
    </row>
    <row r="86" spans="1:6">
      <c r="A86" s="31"/>
      <c r="B86" s="31"/>
      <c r="C86" s="31"/>
      <c r="D86" s="31"/>
      <c r="E86" s="31"/>
      <c r="F86" s="31"/>
    </row>
    <row r="87" spans="1:6">
      <c r="A87" s="31"/>
      <c r="B87" s="31"/>
      <c r="C87" s="31"/>
      <c r="D87" s="31"/>
      <c r="E87" s="31"/>
      <c r="F87" s="31"/>
    </row>
    <row r="88" spans="1:6">
      <c r="A88" s="31"/>
      <c r="B88" s="31"/>
      <c r="C88" s="31"/>
      <c r="D88" s="31"/>
      <c r="E88" s="31"/>
      <c r="F88" s="31"/>
    </row>
    <row r="89" spans="1:6">
      <c r="A89" s="31"/>
      <c r="B89" s="31"/>
      <c r="C89" s="31"/>
      <c r="D89" s="31"/>
      <c r="E89" s="31"/>
      <c r="F89" s="31"/>
    </row>
    <row r="90" spans="1:6">
      <c r="A90" s="31"/>
      <c r="B90" s="31"/>
      <c r="C90" s="31"/>
      <c r="D90" s="31"/>
      <c r="E90" s="31"/>
      <c r="F90" s="31"/>
    </row>
    <row r="91" spans="1:6">
      <c r="A91" s="31"/>
      <c r="B91" s="31"/>
      <c r="C91" s="31"/>
      <c r="D91" s="31"/>
      <c r="E91" s="31"/>
      <c r="F91" s="31"/>
    </row>
    <row r="92" spans="1:6">
      <c r="A92" s="31"/>
      <c r="B92" s="31"/>
      <c r="C92" s="31"/>
      <c r="D92" s="31"/>
      <c r="E92" s="31"/>
      <c r="F92" s="31"/>
    </row>
    <row r="93" spans="1:6">
      <c r="A93" s="31"/>
      <c r="B93" s="31"/>
      <c r="C93" s="31"/>
      <c r="D93" s="31"/>
      <c r="E93" s="31"/>
      <c r="F93" s="31"/>
    </row>
    <row r="94" spans="1:6">
      <c r="A94" s="31"/>
      <c r="B94" s="31"/>
      <c r="C94" s="31"/>
      <c r="D94" s="31"/>
      <c r="E94" s="31"/>
      <c r="F94" s="31"/>
    </row>
    <row r="95" spans="1:6">
      <c r="A95" s="31"/>
      <c r="B95" s="31"/>
      <c r="C95" s="31"/>
      <c r="D95" s="31"/>
      <c r="E95" s="31"/>
      <c r="F95" s="31"/>
    </row>
    <row r="96" spans="1:6">
      <c r="A96" s="31"/>
      <c r="B96" s="31"/>
      <c r="C96" s="31"/>
      <c r="D96" s="31"/>
      <c r="E96" s="31"/>
      <c r="F96" s="31"/>
    </row>
    <row r="97" spans="1:6">
      <c r="A97" s="31"/>
      <c r="B97" s="31"/>
      <c r="C97" s="31"/>
      <c r="D97" s="31"/>
      <c r="E97" s="31"/>
      <c r="F97" s="31"/>
    </row>
    <row r="98" spans="1:6">
      <c r="A98" s="31"/>
      <c r="B98" s="31"/>
      <c r="C98" s="31"/>
      <c r="D98" s="31"/>
      <c r="E98" s="31"/>
      <c r="F98" s="31"/>
    </row>
    <row r="99" spans="1:6">
      <c r="A99" s="31"/>
      <c r="B99" s="31"/>
      <c r="C99" s="31"/>
      <c r="D99" s="31"/>
      <c r="E99" s="31"/>
      <c r="F99" s="31"/>
    </row>
    <row r="100" spans="1:6">
      <c r="A100" s="31"/>
      <c r="B100" s="31"/>
      <c r="C100" s="31"/>
      <c r="D100" s="31"/>
      <c r="E100" s="31"/>
      <c r="F100" s="31"/>
    </row>
    <row r="101" spans="1:6">
      <c r="A101" s="31"/>
      <c r="B101" s="31"/>
      <c r="C101" s="31"/>
      <c r="D101" s="31"/>
      <c r="E101" s="31"/>
      <c r="F101" s="31"/>
    </row>
    <row r="102" spans="1:6">
      <c r="A102" s="31"/>
      <c r="B102" s="31"/>
      <c r="C102" s="31"/>
      <c r="D102" s="31"/>
      <c r="E102" s="31"/>
      <c r="F102" s="31"/>
    </row>
    <row r="103" spans="1:6">
      <c r="A103" s="31"/>
      <c r="B103" s="31"/>
      <c r="C103" s="31"/>
      <c r="D103" s="31"/>
      <c r="E103" s="31"/>
      <c r="F103" s="31"/>
    </row>
    <row r="104" spans="1:6">
      <c r="A104" s="31"/>
      <c r="B104" s="31"/>
      <c r="C104" s="31"/>
      <c r="D104" s="31"/>
      <c r="E104" s="31"/>
      <c r="F104" s="31"/>
    </row>
    <row r="105" spans="1:6">
      <c r="A105" s="31"/>
      <c r="B105" s="31"/>
      <c r="C105" s="31"/>
      <c r="D105" s="31"/>
      <c r="E105" s="31"/>
      <c r="F105" s="31"/>
    </row>
    <row r="106" spans="1:6">
      <c r="A106" s="31"/>
      <c r="B106" s="31"/>
      <c r="C106" s="31"/>
      <c r="D106" s="31"/>
      <c r="E106" s="31"/>
      <c r="F106" s="31"/>
    </row>
    <row r="107" spans="1:6">
      <c r="A107" s="31"/>
      <c r="B107" s="31"/>
      <c r="C107" s="31"/>
      <c r="D107" s="31"/>
      <c r="E107" s="31"/>
      <c r="F107" s="31"/>
    </row>
    <row r="108" spans="1:6">
      <c r="A108" s="31"/>
      <c r="B108" s="31"/>
      <c r="C108" s="31"/>
      <c r="D108" s="31"/>
      <c r="E108" s="31"/>
      <c r="F108" s="31"/>
    </row>
    <row r="109" spans="1:6">
      <c r="A109" s="31"/>
      <c r="B109" s="31"/>
      <c r="C109" s="31"/>
      <c r="D109" s="31"/>
      <c r="E109" s="31"/>
      <c r="F109" s="31"/>
    </row>
    <row r="110" spans="1:6">
      <c r="A110" s="31"/>
      <c r="B110" s="31"/>
      <c r="C110" s="31"/>
      <c r="D110" s="31"/>
      <c r="E110" s="31"/>
      <c r="F110" s="31"/>
    </row>
    <row r="111" spans="1:6">
      <c r="A111" s="31"/>
      <c r="B111" s="31"/>
      <c r="C111" s="31"/>
      <c r="D111" s="31"/>
      <c r="E111" s="31"/>
      <c r="F111" s="31"/>
    </row>
    <row r="112" spans="1:6">
      <c r="A112" s="31"/>
      <c r="B112" s="31"/>
      <c r="C112" s="31"/>
      <c r="D112" s="31"/>
      <c r="E112" s="31"/>
      <c r="F112" s="31"/>
    </row>
    <row r="113" spans="1:6">
      <c r="A113" s="31"/>
      <c r="B113" s="31"/>
      <c r="C113" s="31"/>
      <c r="D113" s="31"/>
      <c r="E113" s="31"/>
      <c r="F113" s="31"/>
    </row>
    <row r="114" spans="1:6">
      <c r="A114" s="31"/>
      <c r="B114" s="31"/>
      <c r="C114" s="31"/>
      <c r="D114" s="31"/>
      <c r="E114" s="31"/>
      <c r="F114" s="31"/>
    </row>
    <row r="115" spans="1:6">
      <c r="A115" s="31"/>
      <c r="B115" s="31"/>
      <c r="C115" s="31"/>
      <c r="D115" s="31"/>
      <c r="E115" s="31"/>
      <c r="F115" s="31"/>
    </row>
    <row r="116" spans="1:6">
      <c r="A116" s="31"/>
      <c r="B116" s="31"/>
      <c r="C116" s="31"/>
      <c r="D116" s="31"/>
      <c r="E116" s="31"/>
      <c r="F116" s="31"/>
    </row>
    <row r="117" spans="1:6">
      <c r="A117" s="31"/>
      <c r="B117" s="31"/>
      <c r="C117" s="31"/>
      <c r="D117" s="31"/>
      <c r="E117" s="31"/>
      <c r="F117" s="31"/>
    </row>
    <row r="118" spans="1:6">
      <c r="A118" s="31"/>
      <c r="B118" s="31"/>
      <c r="C118" s="31"/>
      <c r="D118" s="31"/>
      <c r="E118" s="31"/>
      <c r="F118" s="31"/>
    </row>
    <row r="119" spans="1:6">
      <c r="A119" s="31"/>
      <c r="B119" s="31"/>
      <c r="C119" s="31"/>
      <c r="D119" s="31"/>
      <c r="E119" s="31"/>
      <c r="F119" s="31"/>
    </row>
    <row r="120" spans="1:6">
      <c r="A120" s="31"/>
      <c r="B120" s="31"/>
      <c r="C120" s="31"/>
      <c r="D120" s="31"/>
      <c r="E120" s="31"/>
      <c r="F120" s="31"/>
    </row>
    <row r="121" spans="1:6">
      <c r="A121" s="31"/>
      <c r="B121" s="31"/>
      <c r="C121" s="31"/>
      <c r="D121" s="31"/>
      <c r="E121" s="31"/>
      <c r="F121" s="31"/>
    </row>
    <row r="122" spans="1:6">
      <c r="A122" s="31"/>
      <c r="B122" s="31"/>
      <c r="C122" s="31"/>
      <c r="D122" s="31"/>
      <c r="E122" s="31"/>
      <c r="F122" s="31"/>
    </row>
    <row r="123" spans="1:6">
      <c r="A123" s="31"/>
      <c r="B123" s="31"/>
      <c r="C123" s="31"/>
      <c r="D123" s="31"/>
      <c r="E123" s="31"/>
      <c r="F123" s="31"/>
    </row>
    <row r="124" spans="1:6">
      <c r="A124" s="31"/>
      <c r="B124" s="31"/>
      <c r="C124" s="31"/>
      <c r="D124" s="31"/>
      <c r="E124" s="31"/>
      <c r="F124" s="31"/>
    </row>
    <row r="125" spans="1:6">
      <c r="A125" s="31"/>
      <c r="B125" s="31"/>
      <c r="C125" s="31"/>
      <c r="D125" s="31"/>
      <c r="E125" s="31"/>
      <c r="F125" s="31"/>
    </row>
    <row r="126" spans="1:6">
      <c r="A126" s="31"/>
      <c r="B126" s="31"/>
      <c r="C126" s="31"/>
      <c r="D126" s="31"/>
      <c r="E126" s="31"/>
      <c r="F126" s="31"/>
    </row>
    <row r="127" spans="1:6">
      <c r="A127" s="31"/>
      <c r="B127" s="31"/>
      <c r="C127" s="31"/>
      <c r="D127" s="31"/>
      <c r="E127" s="31"/>
      <c r="F127" s="31"/>
    </row>
    <row r="128" spans="1:6">
      <c r="A128" s="31"/>
      <c r="B128" s="31"/>
      <c r="C128" s="31"/>
      <c r="D128" s="31"/>
      <c r="E128" s="31"/>
      <c r="F128" s="31"/>
    </row>
    <row r="129" spans="1:6">
      <c r="A129" s="31"/>
      <c r="B129" s="31"/>
      <c r="C129" s="31"/>
      <c r="D129" s="31"/>
      <c r="E129" s="31"/>
      <c r="F129" s="31"/>
    </row>
    <row r="130" spans="1:6">
      <c r="A130" s="31"/>
      <c r="B130" s="31"/>
      <c r="C130" s="31"/>
      <c r="D130" s="31"/>
      <c r="E130" s="31"/>
      <c r="F130" s="31"/>
    </row>
    <row r="131" spans="1:6">
      <c r="A131" s="31"/>
      <c r="B131" s="31"/>
      <c r="C131" s="31"/>
      <c r="D131" s="31"/>
      <c r="E131" s="31"/>
      <c r="F131" s="31"/>
    </row>
    <row r="132" spans="1:6">
      <c r="A132" s="31"/>
      <c r="B132" s="31"/>
      <c r="C132" s="31"/>
      <c r="D132" s="31"/>
      <c r="E132" s="31"/>
      <c r="F132" s="31"/>
    </row>
    <row r="133" spans="1:6">
      <c r="A133" s="31"/>
      <c r="B133" s="31"/>
      <c r="C133" s="31"/>
      <c r="D133" s="31"/>
      <c r="E133" s="31"/>
      <c r="F133" s="31"/>
    </row>
    <row r="134" spans="1:6">
      <c r="A134" s="31"/>
      <c r="B134" s="31"/>
      <c r="C134" s="31"/>
      <c r="D134" s="31"/>
      <c r="E134" s="31"/>
      <c r="F134" s="31"/>
    </row>
    <row r="135" spans="1:6">
      <c r="A135" s="31"/>
      <c r="B135" s="31"/>
      <c r="C135" s="31"/>
      <c r="D135" s="31"/>
      <c r="E135" s="31"/>
      <c r="F135" s="31"/>
    </row>
    <row r="136" spans="1:6">
      <c r="A136" s="31"/>
      <c r="B136" s="31"/>
      <c r="C136" s="31"/>
      <c r="D136" s="31"/>
      <c r="E136" s="31"/>
      <c r="F136" s="31"/>
    </row>
    <row r="137" spans="1:6">
      <c r="A137" s="31"/>
      <c r="B137" s="31"/>
      <c r="C137" s="31"/>
      <c r="D137" s="31"/>
      <c r="E137" s="31"/>
      <c r="F137" s="31"/>
    </row>
    <row r="138" spans="1:6">
      <c r="A138" s="31"/>
      <c r="B138" s="31"/>
      <c r="C138" s="31"/>
      <c r="D138" s="31"/>
      <c r="E138" s="31"/>
      <c r="F138" s="31"/>
    </row>
    <row r="139" spans="1:6">
      <c r="A139" s="31"/>
      <c r="B139" s="31"/>
      <c r="C139" s="31"/>
      <c r="D139" s="31"/>
      <c r="E139" s="31"/>
      <c r="F139" s="31"/>
    </row>
    <row r="140" spans="1:6">
      <c r="A140" s="31"/>
      <c r="B140" s="31"/>
      <c r="C140" s="31"/>
      <c r="D140" s="31"/>
      <c r="E140" s="31"/>
      <c r="F140" s="31"/>
    </row>
    <row r="141" spans="1:6">
      <c r="A141" s="31"/>
      <c r="B141" s="31"/>
      <c r="C141" s="31"/>
      <c r="D141" s="31"/>
      <c r="E141" s="31"/>
      <c r="F141" s="31"/>
    </row>
    <row r="142" spans="1:6">
      <c r="A142" s="31"/>
      <c r="B142" s="31"/>
      <c r="C142" s="31"/>
      <c r="D142" s="31"/>
      <c r="E142" s="31"/>
      <c r="F142" s="31"/>
    </row>
    <row r="143" spans="1:6">
      <c r="A143" s="31"/>
      <c r="B143" s="31"/>
      <c r="C143" s="31"/>
      <c r="D143" s="31"/>
      <c r="E143" s="31"/>
      <c r="F143" s="31"/>
    </row>
    <row r="144" spans="1:6">
      <c r="A144" s="31"/>
      <c r="B144" s="31"/>
      <c r="C144" s="31"/>
      <c r="D144" s="31"/>
      <c r="E144" s="31"/>
      <c r="F144" s="31"/>
    </row>
    <row r="145" spans="1:6">
      <c r="A145" s="31"/>
      <c r="B145" s="31"/>
      <c r="C145" s="31"/>
      <c r="D145" s="31"/>
      <c r="E145" s="31"/>
      <c r="F145" s="31"/>
    </row>
    <row r="146" spans="1:6">
      <c r="A146" s="31"/>
      <c r="B146" s="31"/>
      <c r="C146" s="31"/>
      <c r="D146" s="31"/>
      <c r="E146" s="31"/>
      <c r="F146" s="31"/>
    </row>
  </sheetData>
  <mergeCells count="2">
    <mergeCell ref="L3:N3"/>
    <mergeCell ref="J22:K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R146"/>
  <sheetViews>
    <sheetView workbookViewId="0">
      <selection activeCell="E23" sqref="E23"/>
    </sheetView>
  </sheetViews>
  <sheetFormatPr defaultColWidth="8.75" defaultRowHeight="15.75"/>
  <cols>
    <col min="1" max="1" width="5.25" style="2" customWidth="1"/>
    <col min="2" max="2" width="14.125" style="2" customWidth="1"/>
    <col min="3" max="3" width="7.5" style="2" customWidth="1"/>
    <col min="4" max="6" width="10.25" style="2" customWidth="1"/>
    <col min="7" max="7" width="13" style="2" customWidth="1"/>
    <col min="8" max="8" width="11" style="2" customWidth="1"/>
    <col min="9" max="10" width="10.25" style="2" customWidth="1"/>
    <col min="11" max="11" width="9.875" style="2" customWidth="1"/>
    <col min="12" max="12" width="10.25" style="2" customWidth="1"/>
    <col min="13" max="13" width="9.25" style="2" customWidth="1"/>
    <col min="14" max="14" width="10.25" style="2" customWidth="1"/>
    <col min="15" max="16384" width="8.75" style="2"/>
  </cols>
  <sheetData>
    <row r="1" spans="1:18" ht="30" customHeight="1">
      <c r="A1" s="293"/>
      <c r="B1" s="293"/>
      <c r="C1" s="293"/>
      <c r="D1" s="314" t="s">
        <v>1102</v>
      </c>
      <c r="H1" s="293"/>
      <c r="J1" s="293"/>
      <c r="K1" s="293"/>
      <c r="L1" s="74" t="s">
        <v>1103</v>
      </c>
      <c r="O1" s="31"/>
      <c r="P1" s="31"/>
      <c r="Q1" s="31"/>
      <c r="R1" s="31"/>
    </row>
    <row r="2" spans="1:18" ht="15" customHeight="1">
      <c r="L2" s="13"/>
      <c r="O2" s="31"/>
      <c r="P2" s="31"/>
      <c r="Q2" s="31"/>
      <c r="R2" s="31"/>
    </row>
    <row r="3" spans="1:18" s="3" customFormat="1" ht="21" customHeight="1">
      <c r="A3" s="3" t="str">
        <f>非流动资产汇总!A3</f>
        <v>产权持有人名称：毕节赛德水泥有限公司</v>
      </c>
      <c r="G3" s="14" t="str">
        <f>非流动资产汇总!D3</f>
        <v xml:space="preserve">          评估基准日：2022年12月31日</v>
      </c>
      <c r="J3" s="294"/>
      <c r="K3" s="294"/>
      <c r="L3" s="15" t="s">
        <v>184</v>
      </c>
      <c r="M3" s="999" t="s">
        <v>258</v>
      </c>
      <c r="N3" s="1000"/>
      <c r="O3" s="1001"/>
    </row>
    <row r="4" spans="1:18" s="4" customFormat="1" ht="21" customHeight="1">
      <c r="A4" s="17" t="s">
        <v>88</v>
      </c>
      <c r="B4" s="17" t="s">
        <v>1104</v>
      </c>
      <c r="C4" s="17" t="s">
        <v>396</v>
      </c>
      <c r="D4" s="17" t="s">
        <v>344</v>
      </c>
      <c r="E4" s="17" t="s">
        <v>1105</v>
      </c>
      <c r="F4" s="17" t="s">
        <v>1106</v>
      </c>
      <c r="G4" s="17" t="s">
        <v>1107</v>
      </c>
      <c r="H4" s="17" t="s">
        <v>609</v>
      </c>
      <c r="I4" s="18" t="s">
        <v>189</v>
      </c>
      <c r="J4" s="17" t="s">
        <v>25</v>
      </c>
      <c r="K4" s="17" t="s">
        <v>27</v>
      </c>
      <c r="L4" s="17" t="s">
        <v>160</v>
      </c>
      <c r="M4" s="17" t="s">
        <v>267</v>
      </c>
      <c r="N4" s="17" t="s">
        <v>268</v>
      </c>
      <c r="O4" s="17" t="s">
        <v>269</v>
      </c>
    </row>
    <row r="5" spans="1:18" s="5" customFormat="1" ht="21" customHeight="1">
      <c r="A5" s="19">
        <f>ROW()-4</f>
        <v>1</v>
      </c>
      <c r="B5" s="20"/>
      <c r="C5" s="20"/>
      <c r="D5" s="20"/>
      <c r="E5" s="20"/>
      <c r="F5" s="20"/>
      <c r="G5" s="20"/>
      <c r="H5" s="20"/>
      <c r="I5" s="34"/>
      <c r="J5" s="34"/>
      <c r="K5" s="88">
        <f>IF(I5=0,0,ROUND((J5-I5)/I5*100,2))</f>
        <v>0</v>
      </c>
      <c r="L5" s="20"/>
    </row>
    <row r="6" spans="1:18" s="5" customFormat="1" ht="21" customHeight="1">
      <c r="A6" s="20"/>
      <c r="B6" s="20"/>
      <c r="C6" s="20"/>
      <c r="D6" s="20"/>
      <c r="E6" s="20"/>
      <c r="F6" s="20"/>
      <c r="G6" s="20"/>
      <c r="H6" s="20"/>
      <c r="I6" s="34"/>
      <c r="J6" s="34"/>
      <c r="K6" s="75"/>
      <c r="L6" s="20"/>
    </row>
    <row r="7" spans="1:18" s="5" customFormat="1" ht="21" customHeight="1">
      <c r="A7" s="20"/>
      <c r="B7" s="20"/>
      <c r="C7" s="20"/>
      <c r="D7" s="20"/>
      <c r="E7" s="20"/>
      <c r="F7" s="20"/>
      <c r="G7" s="20"/>
      <c r="H7" s="20"/>
      <c r="I7" s="34"/>
      <c r="J7" s="34"/>
      <c r="K7" s="75"/>
      <c r="L7" s="20"/>
    </row>
    <row r="8" spans="1:18" s="5" customFormat="1" ht="21" customHeight="1">
      <c r="A8" s="20"/>
      <c r="B8" s="20"/>
      <c r="C8" s="20"/>
      <c r="D8" s="20"/>
      <c r="E8" s="20"/>
      <c r="F8" s="20"/>
      <c r="G8" s="20"/>
      <c r="H8" s="20"/>
      <c r="I8" s="34"/>
      <c r="J8" s="34"/>
      <c r="K8" s="75"/>
      <c r="L8" s="20"/>
    </row>
    <row r="9" spans="1:18" s="5" customFormat="1" ht="21" customHeight="1">
      <c r="A9" s="20"/>
      <c r="B9" s="20"/>
      <c r="C9" s="20"/>
      <c r="D9" s="20"/>
      <c r="E9" s="20"/>
      <c r="F9" s="20"/>
      <c r="G9" s="20"/>
      <c r="H9" s="20"/>
      <c r="I9" s="34"/>
      <c r="J9" s="34"/>
      <c r="K9" s="75"/>
      <c r="L9" s="20"/>
    </row>
    <row r="10" spans="1:18" s="5" customFormat="1" ht="21" customHeight="1">
      <c r="A10" s="20"/>
      <c r="B10" s="20"/>
      <c r="C10" s="20"/>
      <c r="D10" s="20"/>
      <c r="E10" s="20"/>
      <c r="F10" s="20"/>
      <c r="G10" s="20"/>
      <c r="H10" s="20"/>
      <c r="I10" s="34"/>
      <c r="J10" s="34"/>
      <c r="K10" s="75"/>
      <c r="L10" s="20"/>
    </row>
    <row r="11" spans="1:18" s="5" customFormat="1" ht="21" customHeight="1">
      <c r="A11" s="20"/>
      <c r="B11" s="20"/>
      <c r="C11" s="20"/>
      <c r="D11" s="20"/>
      <c r="E11" s="20"/>
      <c r="F11" s="20"/>
      <c r="G11" s="20"/>
      <c r="H11" s="20"/>
      <c r="I11" s="34"/>
      <c r="J11" s="34"/>
      <c r="K11" s="75"/>
      <c r="L11" s="20"/>
    </row>
    <row r="12" spans="1:18" s="5" customFormat="1" ht="21" customHeight="1">
      <c r="A12" s="20"/>
      <c r="B12" s="20"/>
      <c r="C12" s="20"/>
      <c r="D12" s="20"/>
      <c r="E12" s="20"/>
      <c r="F12" s="20"/>
      <c r="G12" s="20"/>
      <c r="H12" s="20"/>
      <c r="I12" s="34"/>
      <c r="J12" s="34"/>
      <c r="K12" s="75"/>
      <c r="L12" s="20"/>
    </row>
    <row r="13" spans="1:18" s="5" customFormat="1" ht="21" customHeight="1">
      <c r="A13" s="20"/>
      <c r="B13" s="20"/>
      <c r="C13" s="20"/>
      <c r="D13" s="20"/>
      <c r="E13" s="20"/>
      <c r="F13" s="20"/>
      <c r="G13" s="20"/>
      <c r="H13" s="20"/>
      <c r="I13" s="34"/>
      <c r="J13" s="34"/>
      <c r="K13" s="75"/>
      <c r="L13" s="20"/>
    </row>
    <row r="14" spans="1:18" s="5" customFormat="1" ht="21" customHeight="1">
      <c r="A14" s="20"/>
      <c r="B14" s="20"/>
      <c r="C14" s="20"/>
      <c r="D14" s="20"/>
      <c r="E14" s="20"/>
      <c r="F14" s="20"/>
      <c r="G14" s="20"/>
      <c r="H14" s="20"/>
      <c r="I14" s="34"/>
      <c r="J14" s="34"/>
      <c r="K14" s="75"/>
      <c r="L14" s="20"/>
    </row>
    <row r="15" spans="1:18" s="5" customFormat="1" ht="21" customHeight="1">
      <c r="A15" s="20"/>
      <c r="B15" s="20"/>
      <c r="C15" s="20"/>
      <c r="D15" s="20"/>
      <c r="E15" s="20"/>
      <c r="F15" s="20"/>
      <c r="G15" s="20"/>
      <c r="H15" s="20"/>
      <c r="I15" s="34"/>
      <c r="J15" s="34"/>
      <c r="K15" s="75"/>
      <c r="L15" s="20"/>
    </row>
    <row r="16" spans="1:18" s="5" customFormat="1" ht="21" customHeight="1">
      <c r="A16" s="20"/>
      <c r="B16" s="20"/>
      <c r="C16" s="20"/>
      <c r="D16" s="20"/>
      <c r="E16" s="20"/>
      <c r="F16" s="20"/>
      <c r="G16" s="20"/>
      <c r="H16" s="20"/>
      <c r="I16" s="34"/>
      <c r="J16" s="34"/>
      <c r="K16" s="75"/>
      <c r="L16" s="20"/>
    </row>
    <row r="17" spans="1:12" s="5" customFormat="1" ht="21" customHeight="1">
      <c r="A17" s="20"/>
      <c r="B17" s="20"/>
      <c r="C17" s="20"/>
      <c r="D17" s="20"/>
      <c r="E17" s="20"/>
      <c r="F17" s="20"/>
      <c r="G17" s="20"/>
      <c r="H17" s="20"/>
      <c r="I17" s="34"/>
      <c r="J17" s="34"/>
      <c r="K17" s="75"/>
      <c r="L17" s="20"/>
    </row>
    <row r="18" spans="1:12" s="5" customFormat="1" ht="21" customHeight="1">
      <c r="A18" s="20"/>
      <c r="B18" s="20"/>
      <c r="C18" s="20"/>
      <c r="D18" s="20"/>
      <c r="E18" s="20"/>
      <c r="F18" s="20"/>
      <c r="G18" s="20"/>
      <c r="H18" s="20"/>
      <c r="I18" s="34"/>
      <c r="J18" s="34"/>
      <c r="K18" s="75"/>
      <c r="L18" s="20"/>
    </row>
    <row r="19" spans="1:12" s="5" customFormat="1" ht="21" customHeight="1">
      <c r="A19" s="20"/>
      <c r="B19" s="17" t="s">
        <v>1095</v>
      </c>
      <c r="C19" s="20"/>
      <c r="D19" s="20"/>
      <c r="E19" s="20"/>
      <c r="F19" s="20"/>
      <c r="G19" s="20"/>
      <c r="H19" s="20"/>
      <c r="I19" s="272">
        <f>SUM(I5:I18)</f>
        <v>0</v>
      </c>
      <c r="J19" s="272">
        <f>SUM(J5:J18)</f>
        <v>0</v>
      </c>
      <c r="K19" s="88">
        <f>IF(I19=0,0,ROUND((J19-I19)/I19*100,2))</f>
        <v>0</v>
      </c>
      <c r="L19" s="20"/>
    </row>
    <row r="20" spans="1:12" s="5" customFormat="1" ht="21" customHeight="1">
      <c r="A20" s="20"/>
      <c r="B20" s="17" t="s">
        <v>245</v>
      </c>
      <c r="C20" s="20"/>
      <c r="D20" s="20"/>
      <c r="E20" s="20"/>
      <c r="F20" s="20"/>
      <c r="G20" s="20"/>
      <c r="H20" s="20"/>
      <c r="I20" s="34"/>
      <c r="J20" s="34"/>
      <c r="K20" s="75"/>
      <c r="L20" s="20"/>
    </row>
    <row r="21" spans="1:12" s="6" customFormat="1" ht="21" customHeight="1">
      <c r="A21" s="27"/>
      <c r="B21" s="17" t="s">
        <v>1096</v>
      </c>
      <c r="C21" s="17"/>
      <c r="D21" s="17"/>
      <c r="E21" s="17"/>
      <c r="F21" s="17"/>
      <c r="G21" s="17"/>
      <c r="H21" s="27"/>
      <c r="I21" s="246">
        <f>I19-I20</f>
        <v>0</v>
      </c>
      <c r="J21" s="246">
        <f>J19-J20</f>
        <v>0</v>
      </c>
      <c r="K21" s="88">
        <f>IF(I21=0,0,ROUND((J21-I21)/I21*100,2))</f>
        <v>0</v>
      </c>
      <c r="L21" s="27"/>
    </row>
    <row r="22" spans="1:12" s="7" customFormat="1" ht="14.25" customHeight="1">
      <c r="A22" s="29" t="str">
        <f>填表必读!A9&amp;填表必读!B9</f>
        <v>产权持有人填表人：刘竹</v>
      </c>
      <c r="G22" s="29" t="str">
        <f>填表必读!A13&amp;填表必读!B13</f>
        <v>评估人员：</v>
      </c>
      <c r="J22" s="1043" t="str">
        <f>现金!G21</f>
        <v>北京卓信大华资产评估有限公司</v>
      </c>
      <c r="K22" s="1043"/>
      <c r="L22" s="1043"/>
    </row>
    <row r="23" spans="1:12" s="5" customFormat="1" ht="12.75">
      <c r="A23" s="29" t="str">
        <f>填表必读!A11&amp;填表必读!B11</f>
        <v>填表日期：2023年5月5日</v>
      </c>
    </row>
    <row r="24" spans="1:12" s="5" customFormat="1" ht="12.75"/>
    <row r="25" spans="1:12" s="5" customFormat="1" ht="12.75"/>
    <row r="26" spans="1:12" s="5" customFormat="1" ht="12.75"/>
    <row r="27" spans="1:12" s="5" customFormat="1" ht="12.75"/>
    <row r="28" spans="1:12" s="5" customFormat="1" ht="12.75"/>
    <row r="29" spans="1:12" s="5" customFormat="1" ht="12.75"/>
    <row r="30" spans="1:12" s="5" customFormat="1" ht="12.75"/>
    <row r="31" spans="1:12" s="5" customFormat="1" ht="12.75"/>
    <row r="32" spans="1:12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7" s="31" customFormat="1" ht="12.75"/>
    <row r="66" spans="1:7" s="31" customFormat="1" ht="12.75"/>
    <row r="67" spans="1:7" s="31" customFormat="1" ht="12.75"/>
    <row r="68" spans="1:7" s="31" customFormat="1" ht="12.75"/>
    <row r="69" spans="1:7" s="31" customFormat="1" ht="12.75"/>
    <row r="70" spans="1:7" s="31" customFormat="1" ht="12.75"/>
    <row r="71" spans="1:7" s="31" customFormat="1" ht="12.75"/>
    <row r="72" spans="1:7" s="31" customFormat="1" ht="12.75"/>
    <row r="73" spans="1:7" s="31" customFormat="1" ht="12.75"/>
    <row r="74" spans="1:7" s="31" customFormat="1" ht="12.75"/>
    <row r="75" spans="1:7" s="31" customFormat="1" ht="12.75"/>
    <row r="76" spans="1:7" s="31" customFormat="1" ht="12.75"/>
    <row r="77" spans="1:7" s="31" customFormat="1" ht="12.75"/>
    <row r="78" spans="1:7">
      <c r="A78" s="31"/>
      <c r="B78" s="31"/>
      <c r="C78" s="31"/>
      <c r="D78" s="31"/>
      <c r="E78" s="31"/>
      <c r="F78" s="31"/>
      <c r="G78" s="31"/>
    </row>
    <row r="79" spans="1:7">
      <c r="A79" s="31"/>
      <c r="B79" s="31"/>
      <c r="C79" s="31"/>
      <c r="D79" s="31"/>
      <c r="E79" s="31"/>
      <c r="F79" s="31"/>
      <c r="G79" s="31"/>
    </row>
    <row r="80" spans="1:7">
      <c r="A80" s="31"/>
      <c r="B80" s="31"/>
      <c r="C80" s="31"/>
      <c r="D80" s="31"/>
      <c r="E80" s="31"/>
      <c r="F80" s="31"/>
      <c r="G80" s="31"/>
    </row>
    <row r="81" spans="1:7">
      <c r="A81" s="31"/>
      <c r="B81" s="31"/>
      <c r="C81" s="31"/>
      <c r="D81" s="31"/>
      <c r="E81" s="31"/>
      <c r="F81" s="31"/>
      <c r="G81" s="31"/>
    </row>
    <row r="82" spans="1:7">
      <c r="A82" s="31"/>
      <c r="B82" s="31"/>
      <c r="C82" s="31"/>
      <c r="D82" s="31"/>
      <c r="E82" s="31"/>
      <c r="F82" s="31"/>
      <c r="G82" s="31"/>
    </row>
    <row r="83" spans="1:7">
      <c r="A83" s="31"/>
      <c r="B83" s="31"/>
      <c r="C83" s="31"/>
      <c r="D83" s="31"/>
      <c r="E83" s="31"/>
      <c r="F83" s="31"/>
      <c r="G83" s="31"/>
    </row>
    <row r="84" spans="1:7">
      <c r="A84" s="31"/>
      <c r="B84" s="31"/>
      <c r="C84" s="31"/>
      <c r="D84" s="31"/>
      <c r="E84" s="31"/>
      <c r="F84" s="31"/>
      <c r="G84" s="31"/>
    </row>
    <row r="85" spans="1:7">
      <c r="A85" s="31"/>
      <c r="B85" s="31"/>
      <c r="C85" s="31"/>
      <c r="D85" s="31"/>
      <c r="E85" s="31"/>
      <c r="F85" s="31"/>
      <c r="G85" s="31"/>
    </row>
    <row r="86" spans="1:7">
      <c r="A86" s="31"/>
      <c r="B86" s="31"/>
      <c r="C86" s="31"/>
      <c r="D86" s="31"/>
      <c r="E86" s="31"/>
      <c r="F86" s="31"/>
      <c r="G86" s="31"/>
    </row>
    <row r="87" spans="1:7">
      <c r="A87" s="31"/>
      <c r="B87" s="31"/>
      <c r="C87" s="31"/>
      <c r="D87" s="31"/>
      <c r="E87" s="31"/>
      <c r="F87" s="31"/>
      <c r="G87" s="31"/>
    </row>
    <row r="88" spans="1:7">
      <c r="A88" s="31"/>
      <c r="B88" s="31"/>
      <c r="C88" s="31"/>
      <c r="D88" s="31"/>
      <c r="E88" s="31"/>
      <c r="F88" s="31"/>
      <c r="G88" s="31"/>
    </row>
    <row r="89" spans="1:7">
      <c r="A89" s="31"/>
      <c r="B89" s="31"/>
      <c r="C89" s="31"/>
      <c r="D89" s="31"/>
      <c r="E89" s="31"/>
      <c r="F89" s="31"/>
      <c r="G89" s="31"/>
    </row>
    <row r="90" spans="1:7">
      <c r="A90" s="31"/>
      <c r="B90" s="31"/>
      <c r="C90" s="31"/>
      <c r="D90" s="31"/>
      <c r="E90" s="31"/>
      <c r="F90" s="31"/>
      <c r="G90" s="31"/>
    </row>
    <row r="91" spans="1:7">
      <c r="A91" s="31"/>
      <c r="B91" s="31"/>
      <c r="C91" s="31"/>
      <c r="D91" s="31"/>
      <c r="E91" s="31"/>
      <c r="F91" s="31"/>
      <c r="G91" s="31"/>
    </row>
    <row r="92" spans="1:7">
      <c r="A92" s="31"/>
      <c r="B92" s="31"/>
      <c r="C92" s="31"/>
      <c r="D92" s="31"/>
      <c r="E92" s="31"/>
      <c r="F92" s="31"/>
      <c r="G92" s="31"/>
    </row>
    <row r="93" spans="1:7">
      <c r="A93" s="31"/>
      <c r="B93" s="31"/>
      <c r="C93" s="31"/>
      <c r="D93" s="31"/>
      <c r="E93" s="31"/>
      <c r="F93" s="31"/>
      <c r="G93" s="31"/>
    </row>
    <row r="94" spans="1:7">
      <c r="A94" s="31"/>
      <c r="B94" s="31"/>
      <c r="C94" s="31"/>
      <c r="D94" s="31"/>
      <c r="E94" s="31"/>
      <c r="F94" s="31"/>
      <c r="G94" s="31"/>
    </row>
    <row r="95" spans="1:7">
      <c r="A95" s="31"/>
      <c r="B95" s="31"/>
      <c r="C95" s="31"/>
      <c r="D95" s="31"/>
      <c r="E95" s="31"/>
      <c r="F95" s="31"/>
      <c r="G95" s="31"/>
    </row>
    <row r="96" spans="1:7">
      <c r="A96" s="31"/>
      <c r="B96" s="31"/>
      <c r="C96" s="31"/>
      <c r="D96" s="31"/>
      <c r="E96" s="31"/>
      <c r="F96" s="31"/>
      <c r="G96" s="31"/>
    </row>
    <row r="97" spans="1:7">
      <c r="A97" s="31"/>
      <c r="B97" s="31"/>
      <c r="C97" s="31"/>
      <c r="D97" s="31"/>
      <c r="E97" s="31"/>
      <c r="F97" s="31"/>
      <c r="G97" s="31"/>
    </row>
    <row r="98" spans="1:7">
      <c r="A98" s="31"/>
      <c r="B98" s="31"/>
      <c r="C98" s="31"/>
      <c r="D98" s="31"/>
      <c r="E98" s="31"/>
      <c r="F98" s="31"/>
      <c r="G98" s="31"/>
    </row>
    <row r="99" spans="1:7">
      <c r="A99" s="31"/>
      <c r="B99" s="31"/>
      <c r="C99" s="31"/>
      <c r="D99" s="31"/>
      <c r="E99" s="31"/>
      <c r="F99" s="31"/>
      <c r="G99" s="31"/>
    </row>
    <row r="100" spans="1:7">
      <c r="A100" s="31"/>
      <c r="B100" s="31"/>
      <c r="C100" s="31"/>
      <c r="D100" s="31"/>
      <c r="E100" s="31"/>
      <c r="F100" s="31"/>
      <c r="G100" s="31"/>
    </row>
    <row r="101" spans="1:7">
      <c r="A101" s="31"/>
      <c r="B101" s="31"/>
      <c r="C101" s="31"/>
      <c r="D101" s="31"/>
      <c r="E101" s="31"/>
      <c r="F101" s="31"/>
      <c r="G101" s="31"/>
    </row>
    <row r="102" spans="1:7">
      <c r="A102" s="31"/>
      <c r="B102" s="31"/>
      <c r="C102" s="31"/>
      <c r="D102" s="31"/>
      <c r="E102" s="31"/>
      <c r="F102" s="31"/>
      <c r="G102" s="31"/>
    </row>
    <row r="103" spans="1:7">
      <c r="A103" s="31"/>
      <c r="B103" s="31"/>
      <c r="C103" s="31"/>
      <c r="D103" s="31"/>
      <c r="E103" s="31"/>
      <c r="F103" s="31"/>
      <c r="G103" s="31"/>
    </row>
    <row r="104" spans="1:7">
      <c r="A104" s="31"/>
      <c r="B104" s="31"/>
      <c r="C104" s="31"/>
      <c r="D104" s="31"/>
      <c r="E104" s="31"/>
      <c r="F104" s="31"/>
      <c r="G104" s="31"/>
    </row>
    <row r="105" spans="1:7">
      <c r="A105" s="31"/>
      <c r="B105" s="31"/>
      <c r="C105" s="31"/>
      <c r="D105" s="31"/>
      <c r="E105" s="31"/>
      <c r="F105" s="31"/>
      <c r="G105" s="31"/>
    </row>
    <row r="106" spans="1:7">
      <c r="A106" s="31"/>
      <c r="B106" s="31"/>
      <c r="C106" s="31"/>
      <c r="D106" s="31"/>
      <c r="E106" s="31"/>
      <c r="F106" s="31"/>
      <c r="G106" s="31"/>
    </row>
    <row r="107" spans="1:7">
      <c r="A107" s="31"/>
      <c r="B107" s="31"/>
      <c r="C107" s="31"/>
      <c r="D107" s="31"/>
      <c r="E107" s="31"/>
      <c r="F107" s="31"/>
      <c r="G107" s="31"/>
    </row>
    <row r="108" spans="1:7">
      <c r="A108" s="31"/>
      <c r="B108" s="31"/>
      <c r="C108" s="31"/>
      <c r="D108" s="31"/>
      <c r="E108" s="31"/>
      <c r="F108" s="31"/>
      <c r="G108" s="31"/>
    </row>
    <row r="109" spans="1:7">
      <c r="A109" s="31"/>
      <c r="B109" s="31"/>
      <c r="C109" s="31"/>
      <c r="D109" s="31"/>
      <c r="E109" s="31"/>
      <c r="F109" s="31"/>
      <c r="G109" s="31"/>
    </row>
    <row r="110" spans="1:7">
      <c r="A110" s="31"/>
      <c r="B110" s="31"/>
      <c r="C110" s="31"/>
      <c r="D110" s="31"/>
      <c r="E110" s="31"/>
      <c r="F110" s="31"/>
      <c r="G110" s="31"/>
    </row>
    <row r="111" spans="1:7">
      <c r="A111" s="31"/>
      <c r="B111" s="31"/>
      <c r="C111" s="31"/>
      <c r="D111" s="31"/>
      <c r="E111" s="31"/>
      <c r="F111" s="31"/>
      <c r="G111" s="31"/>
    </row>
    <row r="112" spans="1:7">
      <c r="A112" s="31"/>
      <c r="B112" s="31"/>
      <c r="C112" s="31"/>
      <c r="D112" s="31"/>
      <c r="E112" s="31"/>
      <c r="F112" s="31"/>
      <c r="G112" s="31"/>
    </row>
    <row r="113" spans="1:7">
      <c r="A113" s="31"/>
      <c r="B113" s="31"/>
      <c r="C113" s="31"/>
      <c r="D113" s="31"/>
      <c r="E113" s="31"/>
      <c r="F113" s="31"/>
      <c r="G113" s="31"/>
    </row>
    <row r="114" spans="1:7">
      <c r="A114" s="31"/>
      <c r="B114" s="31"/>
      <c r="C114" s="31"/>
      <c r="D114" s="31"/>
      <c r="E114" s="31"/>
      <c r="F114" s="31"/>
      <c r="G114" s="31"/>
    </row>
    <row r="115" spans="1:7">
      <c r="A115" s="31"/>
      <c r="B115" s="31"/>
      <c r="C115" s="31"/>
      <c r="D115" s="31"/>
      <c r="E115" s="31"/>
      <c r="F115" s="31"/>
      <c r="G115" s="31"/>
    </row>
    <row r="116" spans="1:7">
      <c r="A116" s="31"/>
      <c r="B116" s="31"/>
      <c r="C116" s="31"/>
      <c r="D116" s="31"/>
      <c r="E116" s="31"/>
      <c r="F116" s="31"/>
      <c r="G116" s="31"/>
    </row>
    <row r="117" spans="1:7">
      <c r="A117" s="31"/>
      <c r="B117" s="31"/>
      <c r="C117" s="31"/>
      <c r="D117" s="31"/>
      <c r="E117" s="31"/>
      <c r="F117" s="31"/>
      <c r="G117" s="31"/>
    </row>
    <row r="118" spans="1:7">
      <c r="A118" s="31"/>
      <c r="B118" s="31"/>
      <c r="C118" s="31"/>
      <c r="D118" s="31"/>
      <c r="E118" s="31"/>
      <c r="F118" s="31"/>
      <c r="G118" s="31"/>
    </row>
    <row r="119" spans="1:7">
      <c r="A119" s="31"/>
      <c r="B119" s="31"/>
      <c r="C119" s="31"/>
      <c r="D119" s="31"/>
      <c r="E119" s="31"/>
      <c r="F119" s="31"/>
      <c r="G119" s="31"/>
    </row>
    <row r="120" spans="1:7">
      <c r="A120" s="31"/>
      <c r="B120" s="31"/>
      <c r="C120" s="31"/>
      <c r="D120" s="31"/>
      <c r="E120" s="31"/>
      <c r="F120" s="31"/>
      <c r="G120" s="31"/>
    </row>
    <row r="121" spans="1:7">
      <c r="A121" s="31"/>
      <c r="B121" s="31"/>
      <c r="C121" s="31"/>
      <c r="D121" s="31"/>
      <c r="E121" s="31"/>
      <c r="F121" s="31"/>
      <c r="G121" s="31"/>
    </row>
    <row r="122" spans="1:7">
      <c r="A122" s="31"/>
      <c r="B122" s="31"/>
      <c r="C122" s="31"/>
      <c r="D122" s="31"/>
      <c r="E122" s="31"/>
      <c r="F122" s="31"/>
      <c r="G122" s="31"/>
    </row>
    <row r="123" spans="1:7">
      <c r="A123" s="31"/>
      <c r="B123" s="31"/>
      <c r="C123" s="31"/>
      <c r="D123" s="31"/>
      <c r="E123" s="31"/>
      <c r="F123" s="31"/>
      <c r="G123" s="31"/>
    </row>
    <row r="124" spans="1:7">
      <c r="A124" s="31"/>
      <c r="B124" s="31"/>
      <c r="C124" s="31"/>
      <c r="D124" s="31"/>
      <c r="E124" s="31"/>
      <c r="F124" s="31"/>
      <c r="G124" s="31"/>
    </row>
    <row r="125" spans="1:7">
      <c r="A125" s="31"/>
      <c r="B125" s="31"/>
      <c r="C125" s="31"/>
      <c r="D125" s="31"/>
      <c r="E125" s="31"/>
      <c r="F125" s="31"/>
      <c r="G125" s="31"/>
    </row>
    <row r="126" spans="1:7">
      <c r="A126" s="31"/>
      <c r="B126" s="31"/>
      <c r="C126" s="31"/>
      <c r="D126" s="31"/>
      <c r="E126" s="31"/>
      <c r="F126" s="31"/>
      <c r="G126" s="31"/>
    </row>
    <row r="127" spans="1:7">
      <c r="A127" s="31"/>
      <c r="B127" s="31"/>
      <c r="C127" s="31"/>
      <c r="D127" s="31"/>
      <c r="E127" s="31"/>
      <c r="F127" s="31"/>
      <c r="G127" s="31"/>
    </row>
    <row r="128" spans="1:7">
      <c r="A128" s="31"/>
      <c r="B128" s="31"/>
      <c r="C128" s="31"/>
      <c r="D128" s="31"/>
      <c r="E128" s="31"/>
      <c r="F128" s="31"/>
      <c r="G128" s="31"/>
    </row>
    <row r="129" spans="1:7">
      <c r="A129" s="31"/>
      <c r="B129" s="31"/>
      <c r="C129" s="31"/>
      <c r="D129" s="31"/>
      <c r="E129" s="31"/>
      <c r="F129" s="31"/>
      <c r="G129" s="31"/>
    </row>
    <row r="130" spans="1:7">
      <c r="A130" s="31"/>
      <c r="B130" s="31"/>
      <c r="C130" s="31"/>
      <c r="D130" s="31"/>
      <c r="E130" s="31"/>
      <c r="F130" s="31"/>
      <c r="G130" s="31"/>
    </row>
    <row r="131" spans="1:7">
      <c r="A131" s="31"/>
      <c r="B131" s="31"/>
      <c r="C131" s="31"/>
      <c r="D131" s="31"/>
      <c r="E131" s="31"/>
      <c r="F131" s="31"/>
      <c r="G131" s="31"/>
    </row>
    <row r="132" spans="1:7">
      <c r="A132" s="31"/>
      <c r="B132" s="31"/>
      <c r="C132" s="31"/>
      <c r="D132" s="31"/>
      <c r="E132" s="31"/>
      <c r="F132" s="31"/>
      <c r="G132" s="31"/>
    </row>
    <row r="133" spans="1:7">
      <c r="A133" s="31"/>
      <c r="B133" s="31"/>
      <c r="C133" s="31"/>
      <c r="D133" s="31"/>
      <c r="E133" s="31"/>
      <c r="F133" s="31"/>
      <c r="G133" s="31"/>
    </row>
    <row r="134" spans="1:7">
      <c r="A134" s="31"/>
      <c r="B134" s="31"/>
      <c r="C134" s="31"/>
      <c r="D134" s="31"/>
      <c r="E134" s="31"/>
      <c r="F134" s="31"/>
      <c r="G134" s="31"/>
    </row>
    <row r="135" spans="1:7">
      <c r="A135" s="31"/>
      <c r="B135" s="31"/>
      <c r="C135" s="31"/>
      <c r="D135" s="31"/>
      <c r="E135" s="31"/>
      <c r="F135" s="31"/>
      <c r="G135" s="31"/>
    </row>
    <row r="136" spans="1:7">
      <c r="A136" s="31"/>
      <c r="B136" s="31"/>
      <c r="C136" s="31"/>
      <c r="D136" s="31"/>
      <c r="E136" s="31"/>
      <c r="F136" s="31"/>
      <c r="G136" s="31"/>
    </row>
    <row r="137" spans="1:7">
      <c r="A137" s="31"/>
      <c r="B137" s="31"/>
      <c r="C137" s="31"/>
      <c r="D137" s="31"/>
      <c r="E137" s="31"/>
      <c r="F137" s="31"/>
      <c r="G137" s="31"/>
    </row>
    <row r="138" spans="1:7">
      <c r="A138" s="31"/>
      <c r="B138" s="31"/>
      <c r="C138" s="31"/>
      <c r="D138" s="31"/>
      <c r="E138" s="31"/>
      <c r="F138" s="31"/>
      <c r="G138" s="31"/>
    </row>
    <row r="139" spans="1:7">
      <c r="A139" s="31"/>
      <c r="B139" s="31"/>
      <c r="C139" s="31"/>
      <c r="D139" s="31"/>
      <c r="E139" s="31"/>
      <c r="F139" s="31"/>
      <c r="G139" s="31"/>
    </row>
    <row r="140" spans="1:7">
      <c r="A140" s="31"/>
      <c r="B140" s="31"/>
      <c r="C140" s="31"/>
      <c r="D140" s="31"/>
      <c r="E140" s="31"/>
      <c r="F140" s="31"/>
      <c r="G140" s="31"/>
    </row>
    <row r="141" spans="1:7">
      <c r="A141" s="31"/>
      <c r="B141" s="31"/>
      <c r="C141" s="31"/>
      <c r="D141" s="31"/>
      <c r="E141" s="31"/>
      <c r="F141" s="31"/>
      <c r="G141" s="31"/>
    </row>
    <row r="142" spans="1:7">
      <c r="A142" s="31"/>
      <c r="B142" s="31"/>
      <c r="C142" s="31"/>
      <c r="D142" s="31"/>
      <c r="E142" s="31"/>
      <c r="F142" s="31"/>
      <c r="G142" s="31"/>
    </row>
    <row r="143" spans="1:7">
      <c r="A143" s="31"/>
      <c r="B143" s="31"/>
      <c r="C143" s="31"/>
      <c r="D143" s="31"/>
      <c r="E143" s="31"/>
      <c r="F143" s="31"/>
      <c r="G143" s="31"/>
    </row>
    <row r="144" spans="1:7">
      <c r="A144" s="31"/>
      <c r="B144" s="31"/>
      <c r="C144" s="31"/>
      <c r="D144" s="31"/>
      <c r="E144" s="31"/>
      <c r="F144" s="31"/>
      <c r="G144" s="31"/>
    </row>
    <row r="145" spans="1:7">
      <c r="A145" s="31"/>
      <c r="B145" s="31"/>
      <c r="C145" s="31"/>
      <c r="D145" s="31"/>
      <c r="E145" s="31"/>
      <c r="F145" s="31"/>
      <c r="G145" s="31"/>
    </row>
    <row r="146" spans="1:7">
      <c r="A146" s="31"/>
      <c r="B146" s="31"/>
      <c r="C146" s="31"/>
      <c r="D146" s="31"/>
      <c r="E146" s="31"/>
      <c r="F146" s="31"/>
      <c r="G146" s="31"/>
    </row>
  </sheetData>
  <mergeCells count="2">
    <mergeCell ref="M3:O3"/>
    <mergeCell ref="J22:L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O146"/>
  <sheetViews>
    <sheetView workbookViewId="0">
      <selection activeCell="E23" sqref="E23"/>
    </sheetView>
  </sheetViews>
  <sheetFormatPr defaultColWidth="8.75" defaultRowHeight="21" customHeight="1"/>
  <cols>
    <col min="1" max="1" width="6.75" style="2" customWidth="1"/>
    <col min="2" max="2" width="18.25" style="2" customWidth="1"/>
    <col min="3" max="4" width="7.75" style="2" customWidth="1"/>
    <col min="5" max="5" width="9.75" style="2" customWidth="1"/>
    <col min="6" max="7" width="19.5" style="2" customWidth="1"/>
    <col min="8" max="8" width="14.75" style="2" customWidth="1"/>
    <col min="9" max="9" width="17.5" style="2" customWidth="1"/>
    <col min="10" max="10" width="8.75" style="2" customWidth="1"/>
    <col min="11" max="11" width="10.5" style="2" customWidth="1"/>
    <col min="12" max="16384" width="8.75" style="2"/>
  </cols>
  <sheetData>
    <row r="1" spans="1:15" ht="21" customHeight="1">
      <c r="A1" s="293"/>
      <c r="B1" s="293"/>
      <c r="C1" s="293"/>
      <c r="D1" s="314" t="s">
        <v>1108</v>
      </c>
      <c r="G1" s="293"/>
      <c r="H1" s="293"/>
      <c r="I1" s="74" t="s">
        <v>1109</v>
      </c>
      <c r="L1" s="31"/>
      <c r="M1" s="31"/>
      <c r="N1" s="31"/>
      <c r="O1" s="31"/>
    </row>
    <row r="2" spans="1:15" ht="21" customHeight="1">
      <c r="I2" s="13"/>
      <c r="L2" s="31"/>
      <c r="M2" s="31"/>
      <c r="N2" s="31"/>
      <c r="O2" s="31"/>
    </row>
    <row r="3" spans="1:15" s="3" customFormat="1" ht="21" customHeight="1">
      <c r="A3" s="3" t="str">
        <f>非流动资产汇总!A3</f>
        <v>产权持有人名称：毕节赛德水泥有限公司</v>
      </c>
      <c r="F3" s="14" t="str">
        <f>非流动资产汇总!D3</f>
        <v xml:space="preserve">          评估基准日：2022年12月31日</v>
      </c>
      <c r="G3" s="294"/>
      <c r="H3" s="294"/>
      <c r="I3" s="15" t="s">
        <v>184</v>
      </c>
      <c r="J3" s="999" t="s">
        <v>258</v>
      </c>
      <c r="K3" s="1000"/>
      <c r="L3" s="1001"/>
    </row>
    <row r="4" spans="1:15" s="4" customFormat="1" ht="21" customHeight="1">
      <c r="A4" s="17" t="s">
        <v>88</v>
      </c>
      <c r="B4" s="17" t="s">
        <v>1110</v>
      </c>
      <c r="C4" s="17" t="s">
        <v>396</v>
      </c>
      <c r="D4" s="17" t="s">
        <v>976</v>
      </c>
      <c r="E4" s="17" t="s">
        <v>609</v>
      </c>
      <c r="F4" s="18" t="s">
        <v>189</v>
      </c>
      <c r="G4" s="17" t="s">
        <v>25</v>
      </c>
      <c r="H4" s="17" t="s">
        <v>27</v>
      </c>
      <c r="I4" s="17" t="s">
        <v>160</v>
      </c>
      <c r="J4" s="17" t="s">
        <v>267</v>
      </c>
      <c r="K4" s="17" t="s">
        <v>268</v>
      </c>
      <c r="L4" s="17" t="s">
        <v>269</v>
      </c>
    </row>
    <row r="5" spans="1:15" s="5" customFormat="1" ht="21" customHeight="1">
      <c r="A5" s="19">
        <f>ROW()-4</f>
        <v>1</v>
      </c>
      <c r="B5" s="20"/>
      <c r="C5" s="20"/>
      <c r="D5" s="20"/>
      <c r="E5" s="20"/>
      <c r="F5" s="34"/>
      <c r="G5" s="34"/>
      <c r="H5" s="88">
        <f>IF(F5=0,0,ROUND((G5-F5)/F5*100,2))</f>
        <v>0</v>
      </c>
      <c r="I5" s="20"/>
    </row>
    <row r="6" spans="1:15" s="5" customFormat="1" ht="21" customHeight="1">
      <c r="A6" s="20"/>
      <c r="B6" s="20"/>
      <c r="C6" s="20"/>
      <c r="D6" s="20"/>
      <c r="E6" s="20"/>
      <c r="F6" s="34"/>
      <c r="G6" s="34"/>
      <c r="H6" s="75"/>
      <c r="I6" s="20"/>
    </row>
    <row r="7" spans="1:15" s="5" customFormat="1" ht="21" customHeight="1">
      <c r="A7" s="20"/>
      <c r="B7" s="20"/>
      <c r="C7" s="20"/>
      <c r="D7" s="20"/>
      <c r="E7" s="20"/>
      <c r="F7" s="34"/>
      <c r="G7" s="34"/>
      <c r="H7" s="75"/>
      <c r="I7" s="20"/>
    </row>
    <row r="8" spans="1:15" s="5" customFormat="1" ht="21" customHeight="1">
      <c r="A8" s="20"/>
      <c r="B8" s="20"/>
      <c r="C8" s="20"/>
      <c r="D8" s="20"/>
      <c r="E8" s="20"/>
      <c r="F8" s="34"/>
      <c r="G8" s="34"/>
      <c r="H8" s="75"/>
      <c r="I8" s="20"/>
    </row>
    <row r="9" spans="1:15" s="5" customFormat="1" ht="21" customHeight="1">
      <c r="A9" s="20"/>
      <c r="B9" s="20"/>
      <c r="C9" s="20"/>
      <c r="D9" s="20"/>
      <c r="E9" s="20"/>
      <c r="F9" s="34"/>
      <c r="G9" s="34"/>
      <c r="H9" s="75"/>
      <c r="I9" s="20"/>
    </row>
    <row r="10" spans="1:15" s="5" customFormat="1" ht="21" customHeight="1">
      <c r="A10" s="20"/>
      <c r="B10" s="20"/>
      <c r="C10" s="20"/>
      <c r="D10" s="20"/>
      <c r="E10" s="20"/>
      <c r="F10" s="34"/>
      <c r="G10" s="34"/>
      <c r="H10" s="75"/>
      <c r="I10" s="20"/>
    </row>
    <row r="11" spans="1:15" s="5" customFormat="1" ht="21" customHeight="1">
      <c r="A11" s="20"/>
      <c r="B11" s="20"/>
      <c r="C11" s="20"/>
      <c r="D11" s="20"/>
      <c r="E11" s="20"/>
      <c r="F11" s="34"/>
      <c r="G11" s="34"/>
      <c r="H11" s="75"/>
      <c r="I11" s="20"/>
    </row>
    <row r="12" spans="1:15" s="5" customFormat="1" ht="21" customHeight="1">
      <c r="A12" s="20"/>
      <c r="B12" s="20"/>
      <c r="C12" s="20"/>
      <c r="D12" s="20"/>
      <c r="E12" s="20"/>
      <c r="F12" s="34"/>
      <c r="G12" s="34"/>
      <c r="H12" s="75"/>
      <c r="I12" s="20"/>
    </row>
    <row r="13" spans="1:15" s="5" customFormat="1" ht="21" customHeight="1">
      <c r="A13" s="20"/>
      <c r="B13" s="20"/>
      <c r="C13" s="20"/>
      <c r="D13" s="20"/>
      <c r="E13" s="20"/>
      <c r="F13" s="34"/>
      <c r="G13" s="34"/>
      <c r="H13" s="75"/>
      <c r="I13" s="20"/>
    </row>
    <row r="14" spans="1:15" s="5" customFormat="1" ht="21" customHeight="1">
      <c r="A14" s="20"/>
      <c r="B14" s="20"/>
      <c r="C14" s="20"/>
      <c r="D14" s="20"/>
      <c r="E14" s="20"/>
      <c r="F14" s="34"/>
      <c r="G14" s="34"/>
      <c r="H14" s="75"/>
      <c r="I14" s="20"/>
    </row>
    <row r="15" spans="1:15" s="5" customFormat="1" ht="21" customHeight="1">
      <c r="A15" s="20"/>
      <c r="B15" s="20"/>
      <c r="C15" s="20"/>
      <c r="D15" s="20"/>
      <c r="E15" s="20"/>
      <c r="F15" s="34"/>
      <c r="G15" s="34"/>
      <c r="H15" s="75"/>
      <c r="I15" s="20"/>
    </row>
    <row r="16" spans="1:15" s="5" customFormat="1" ht="21" customHeight="1">
      <c r="A16" s="20"/>
      <c r="B16" s="20"/>
      <c r="C16" s="20"/>
      <c r="D16" s="20"/>
      <c r="E16" s="20"/>
      <c r="F16" s="34"/>
      <c r="G16" s="34"/>
      <c r="H16" s="75"/>
      <c r="I16" s="20"/>
    </row>
    <row r="17" spans="1:9" s="5" customFormat="1" ht="21" customHeight="1">
      <c r="A17" s="20"/>
      <c r="B17" s="20"/>
      <c r="C17" s="20"/>
      <c r="D17" s="20"/>
      <c r="E17" s="20"/>
      <c r="F17" s="34"/>
      <c r="G17" s="34"/>
      <c r="H17" s="75"/>
      <c r="I17" s="20"/>
    </row>
    <row r="18" spans="1:9" s="5" customFormat="1" ht="21" customHeight="1">
      <c r="A18" s="20"/>
      <c r="B18" s="20"/>
      <c r="C18" s="20"/>
      <c r="D18" s="20"/>
      <c r="E18" s="20"/>
      <c r="F18" s="34"/>
      <c r="G18" s="34"/>
      <c r="H18" s="75"/>
      <c r="I18" s="20"/>
    </row>
    <row r="19" spans="1:9" s="5" customFormat="1" ht="21" customHeight="1">
      <c r="A19" s="20"/>
      <c r="B19" s="17" t="s">
        <v>1095</v>
      </c>
      <c r="C19" s="20"/>
      <c r="D19" s="20"/>
      <c r="E19" s="20"/>
      <c r="F19" s="272">
        <f>SUM(F5:F18)</f>
        <v>0</v>
      </c>
      <c r="G19" s="272">
        <f>SUM(G5:G18)</f>
        <v>0</v>
      </c>
      <c r="H19" s="75">
        <f>IF(F19=0,0,ROUND((G19-F19)/F19*100,2))</f>
        <v>0</v>
      </c>
      <c r="I19" s="20"/>
    </row>
    <row r="20" spans="1:9" s="5" customFormat="1" ht="21" customHeight="1">
      <c r="A20" s="20"/>
      <c r="B20" s="17" t="s">
        <v>245</v>
      </c>
      <c r="C20" s="20"/>
      <c r="D20" s="20"/>
      <c r="E20" s="20"/>
      <c r="F20" s="34"/>
      <c r="G20" s="34"/>
      <c r="H20" s="75"/>
      <c r="I20" s="20"/>
    </row>
    <row r="21" spans="1:9" s="6" customFormat="1" ht="21" customHeight="1">
      <c r="A21" s="27"/>
      <c r="B21" s="17" t="s">
        <v>1096</v>
      </c>
      <c r="C21" s="17"/>
      <c r="D21" s="17"/>
      <c r="E21" s="27"/>
      <c r="F21" s="246">
        <f>F19-F20</f>
        <v>0</v>
      </c>
      <c r="G21" s="246">
        <f>G19-G20</f>
        <v>0</v>
      </c>
      <c r="H21" s="75">
        <f>IF(F21=0,0,ROUND((G21-F21)/F21*100,2))</f>
        <v>0</v>
      </c>
      <c r="I21" s="27"/>
    </row>
    <row r="22" spans="1:9" s="7" customFormat="1" ht="21" customHeight="1">
      <c r="A22" s="29" t="str">
        <f>填表必读!A9&amp;填表必读!B9</f>
        <v>产权持有人填表人：刘竹</v>
      </c>
      <c r="F22" s="29" t="str">
        <f>填表必读!A13&amp;填表必读!B13</f>
        <v>评估人员：</v>
      </c>
      <c r="H22" s="1043" t="str">
        <f>现金!G21</f>
        <v>北京卓信大华资产评估有限公司</v>
      </c>
      <c r="I22" s="1043"/>
    </row>
    <row r="23" spans="1:9" s="5" customFormat="1" ht="21" customHeight="1">
      <c r="A23" s="29" t="str">
        <f>填表必读!A11&amp;填表必读!B11</f>
        <v>填表日期：2023年5月5日</v>
      </c>
    </row>
    <row r="24" spans="1:9" s="5" customFormat="1" ht="21" customHeight="1"/>
    <row r="25" spans="1:9" s="5" customFormat="1" ht="21" customHeight="1"/>
    <row r="26" spans="1:9" s="5" customFormat="1" ht="21" customHeight="1"/>
    <row r="27" spans="1:9" s="5" customFormat="1" ht="21" customHeight="1"/>
    <row r="28" spans="1:9" s="5" customFormat="1" ht="21" customHeight="1"/>
    <row r="29" spans="1:9" s="5" customFormat="1" ht="21" customHeight="1"/>
    <row r="30" spans="1:9" s="5" customFormat="1" ht="21" customHeight="1"/>
    <row r="31" spans="1:9" s="5" customFormat="1" ht="21" customHeight="1"/>
    <row r="32" spans="1:9" s="5" customFormat="1" ht="21" customHeight="1"/>
    <row r="33" s="5" customFormat="1" ht="21" customHeight="1"/>
    <row r="34" s="5" customFormat="1" ht="21" customHeight="1"/>
    <row r="35" s="5" customFormat="1" ht="21" customHeight="1"/>
    <row r="36" s="5" customFormat="1" ht="21" customHeight="1"/>
    <row r="37" s="5" customFormat="1" ht="21" customHeight="1"/>
    <row r="38" s="5" customFormat="1" ht="21" customHeight="1"/>
    <row r="39" s="5" customFormat="1" ht="21" customHeight="1"/>
    <row r="40" s="5" customFormat="1" ht="21" customHeight="1"/>
    <row r="41" s="5" customFormat="1" ht="21" customHeight="1"/>
    <row r="42" s="5" customFormat="1" ht="21" customHeight="1"/>
    <row r="43" s="5" customFormat="1" ht="21" customHeight="1"/>
    <row r="44" s="5" customFormat="1" ht="21" customHeight="1"/>
    <row r="45" s="5" customFormat="1" ht="21" customHeight="1"/>
    <row r="46" s="5" customFormat="1" ht="21" customHeight="1"/>
    <row r="47" s="31" customFormat="1" ht="21" customHeight="1"/>
    <row r="48" s="31" customFormat="1" ht="21" customHeight="1"/>
    <row r="49" s="31" customFormat="1" ht="21" customHeight="1"/>
    <row r="50" s="31" customFormat="1" ht="21" customHeight="1"/>
    <row r="51" s="31" customFormat="1" ht="21" customHeight="1"/>
    <row r="52" s="31" customFormat="1" ht="21" customHeight="1"/>
    <row r="53" s="31" customFormat="1" ht="21" customHeight="1"/>
    <row r="54" s="31" customFormat="1" ht="21" customHeight="1"/>
    <row r="55" s="31" customFormat="1" ht="21" customHeight="1"/>
    <row r="56" s="31" customFormat="1" ht="21" customHeight="1"/>
    <row r="57" s="31" customFormat="1" ht="21" customHeight="1"/>
    <row r="58" s="31" customFormat="1" ht="21" customHeight="1"/>
    <row r="59" s="31" customFormat="1" ht="21" customHeight="1"/>
    <row r="60" s="31" customFormat="1" ht="21" customHeight="1"/>
    <row r="61" s="31" customFormat="1" ht="21" customHeight="1"/>
    <row r="62" s="31" customFormat="1" ht="21" customHeight="1"/>
    <row r="63" s="31" customFormat="1" ht="21" customHeight="1"/>
    <row r="64" s="31" customFormat="1" ht="21" customHeight="1"/>
    <row r="65" spans="1:4" s="31" customFormat="1" ht="21" customHeight="1"/>
    <row r="66" spans="1:4" s="31" customFormat="1" ht="21" customHeight="1"/>
    <row r="67" spans="1:4" s="31" customFormat="1" ht="21" customHeight="1"/>
    <row r="68" spans="1:4" s="31" customFormat="1" ht="21" customHeight="1"/>
    <row r="69" spans="1:4" s="31" customFormat="1" ht="21" customHeight="1"/>
    <row r="70" spans="1:4" s="31" customFormat="1" ht="21" customHeight="1"/>
    <row r="71" spans="1:4" s="31" customFormat="1" ht="21" customHeight="1"/>
    <row r="72" spans="1:4" s="31" customFormat="1" ht="21" customHeight="1"/>
    <row r="73" spans="1:4" s="31" customFormat="1" ht="21" customHeight="1"/>
    <row r="74" spans="1:4" s="31" customFormat="1" ht="21" customHeight="1"/>
    <row r="75" spans="1:4" s="31" customFormat="1" ht="21" customHeight="1"/>
    <row r="76" spans="1:4" s="31" customFormat="1" ht="21" customHeight="1"/>
    <row r="77" spans="1:4" s="31" customFormat="1" ht="21" customHeight="1"/>
    <row r="78" spans="1:4" ht="21" customHeight="1">
      <c r="A78" s="31"/>
      <c r="B78" s="31"/>
      <c r="C78" s="31"/>
      <c r="D78" s="31"/>
    </row>
    <row r="79" spans="1:4" ht="21" customHeight="1">
      <c r="A79" s="31"/>
      <c r="B79" s="31"/>
      <c r="C79" s="31"/>
      <c r="D79" s="31"/>
    </row>
    <row r="80" spans="1:4" ht="21" customHeight="1">
      <c r="A80" s="31"/>
      <c r="B80" s="31"/>
      <c r="C80" s="31"/>
      <c r="D80" s="31"/>
    </row>
    <row r="81" spans="1:4" ht="21" customHeight="1">
      <c r="A81" s="31"/>
      <c r="B81" s="31"/>
      <c r="C81" s="31"/>
      <c r="D81" s="31"/>
    </row>
    <row r="82" spans="1:4" ht="21" customHeight="1">
      <c r="A82" s="31"/>
      <c r="B82" s="31"/>
      <c r="C82" s="31"/>
      <c r="D82" s="31"/>
    </row>
    <row r="83" spans="1:4" ht="21" customHeight="1">
      <c r="A83" s="31"/>
      <c r="B83" s="31"/>
      <c r="C83" s="31"/>
      <c r="D83" s="31"/>
    </row>
    <row r="84" spans="1:4" ht="21" customHeight="1">
      <c r="A84" s="31"/>
      <c r="B84" s="31"/>
      <c r="C84" s="31"/>
      <c r="D84" s="31"/>
    </row>
    <row r="85" spans="1:4" ht="21" customHeight="1">
      <c r="A85" s="31"/>
      <c r="B85" s="31"/>
      <c r="C85" s="31"/>
      <c r="D85" s="31"/>
    </row>
    <row r="86" spans="1:4" ht="21" customHeight="1">
      <c r="A86" s="31"/>
      <c r="B86" s="31"/>
      <c r="C86" s="31"/>
      <c r="D86" s="31"/>
    </row>
    <row r="87" spans="1:4" ht="21" customHeight="1">
      <c r="A87" s="31"/>
      <c r="B87" s="31"/>
      <c r="C87" s="31"/>
      <c r="D87" s="31"/>
    </row>
    <row r="88" spans="1:4" ht="21" customHeight="1">
      <c r="A88" s="31"/>
      <c r="B88" s="31"/>
      <c r="C88" s="31"/>
      <c r="D88" s="31"/>
    </row>
    <row r="89" spans="1:4" ht="21" customHeight="1">
      <c r="A89" s="31"/>
      <c r="B89" s="31"/>
      <c r="C89" s="31"/>
      <c r="D89" s="31"/>
    </row>
    <row r="90" spans="1:4" ht="21" customHeight="1">
      <c r="A90" s="31"/>
      <c r="B90" s="31"/>
      <c r="C90" s="31"/>
      <c r="D90" s="31"/>
    </row>
    <row r="91" spans="1:4" ht="21" customHeight="1">
      <c r="A91" s="31"/>
      <c r="B91" s="31"/>
      <c r="C91" s="31"/>
      <c r="D91" s="31"/>
    </row>
    <row r="92" spans="1:4" ht="21" customHeight="1">
      <c r="A92" s="31"/>
      <c r="B92" s="31"/>
      <c r="C92" s="31"/>
      <c r="D92" s="31"/>
    </row>
    <row r="93" spans="1:4" ht="21" customHeight="1">
      <c r="A93" s="31"/>
      <c r="B93" s="31"/>
      <c r="C93" s="31"/>
      <c r="D93" s="31"/>
    </row>
    <row r="94" spans="1:4" ht="21" customHeight="1">
      <c r="A94" s="31"/>
      <c r="B94" s="31"/>
      <c r="C94" s="31"/>
      <c r="D94" s="31"/>
    </row>
    <row r="95" spans="1:4" ht="21" customHeight="1">
      <c r="A95" s="31"/>
      <c r="B95" s="31"/>
      <c r="C95" s="31"/>
      <c r="D95" s="31"/>
    </row>
    <row r="96" spans="1:4" ht="21" customHeight="1">
      <c r="A96" s="31"/>
      <c r="B96" s="31"/>
      <c r="C96" s="31"/>
      <c r="D96" s="31"/>
    </row>
    <row r="97" spans="1:4" ht="21" customHeight="1">
      <c r="A97" s="31"/>
      <c r="B97" s="31"/>
      <c r="C97" s="31"/>
      <c r="D97" s="31"/>
    </row>
    <row r="98" spans="1:4" ht="21" customHeight="1">
      <c r="A98" s="31"/>
      <c r="B98" s="31"/>
      <c r="C98" s="31"/>
      <c r="D98" s="31"/>
    </row>
    <row r="99" spans="1:4" ht="21" customHeight="1">
      <c r="A99" s="31"/>
      <c r="B99" s="31"/>
      <c r="C99" s="31"/>
      <c r="D99" s="31"/>
    </row>
    <row r="100" spans="1:4" ht="21" customHeight="1">
      <c r="A100" s="31"/>
      <c r="B100" s="31"/>
      <c r="C100" s="31"/>
      <c r="D100" s="31"/>
    </row>
    <row r="101" spans="1:4" ht="21" customHeight="1">
      <c r="A101" s="31"/>
      <c r="B101" s="31"/>
      <c r="C101" s="31"/>
      <c r="D101" s="31"/>
    </row>
    <row r="102" spans="1:4" ht="21" customHeight="1">
      <c r="A102" s="31"/>
      <c r="B102" s="31"/>
      <c r="C102" s="31"/>
      <c r="D102" s="31"/>
    </row>
    <row r="103" spans="1:4" ht="21" customHeight="1">
      <c r="A103" s="31"/>
      <c r="B103" s="31"/>
      <c r="C103" s="31"/>
      <c r="D103" s="31"/>
    </row>
    <row r="104" spans="1:4" ht="21" customHeight="1">
      <c r="A104" s="31"/>
      <c r="B104" s="31"/>
      <c r="C104" s="31"/>
      <c r="D104" s="31"/>
    </row>
    <row r="105" spans="1:4" ht="21" customHeight="1">
      <c r="A105" s="31"/>
      <c r="B105" s="31"/>
      <c r="C105" s="31"/>
      <c r="D105" s="31"/>
    </row>
    <row r="106" spans="1:4" ht="21" customHeight="1">
      <c r="A106" s="31"/>
      <c r="B106" s="31"/>
      <c r="C106" s="31"/>
      <c r="D106" s="31"/>
    </row>
    <row r="107" spans="1:4" ht="21" customHeight="1">
      <c r="A107" s="31"/>
      <c r="B107" s="31"/>
      <c r="C107" s="31"/>
      <c r="D107" s="31"/>
    </row>
    <row r="108" spans="1:4" ht="21" customHeight="1">
      <c r="A108" s="31"/>
      <c r="B108" s="31"/>
      <c r="C108" s="31"/>
      <c r="D108" s="31"/>
    </row>
    <row r="109" spans="1:4" ht="21" customHeight="1">
      <c r="A109" s="31"/>
      <c r="B109" s="31"/>
      <c r="C109" s="31"/>
      <c r="D109" s="31"/>
    </row>
    <row r="110" spans="1:4" ht="21" customHeight="1">
      <c r="A110" s="31"/>
      <c r="B110" s="31"/>
      <c r="C110" s="31"/>
      <c r="D110" s="31"/>
    </row>
    <row r="111" spans="1:4" ht="21" customHeight="1">
      <c r="A111" s="31"/>
      <c r="B111" s="31"/>
      <c r="C111" s="31"/>
      <c r="D111" s="31"/>
    </row>
    <row r="112" spans="1:4" ht="21" customHeight="1">
      <c r="A112" s="31"/>
      <c r="B112" s="31"/>
      <c r="C112" s="31"/>
      <c r="D112" s="31"/>
    </row>
    <row r="113" spans="1:4" ht="21" customHeight="1">
      <c r="A113" s="31"/>
      <c r="B113" s="31"/>
      <c r="C113" s="31"/>
      <c r="D113" s="31"/>
    </row>
    <row r="114" spans="1:4" ht="21" customHeight="1">
      <c r="A114" s="31"/>
      <c r="B114" s="31"/>
      <c r="C114" s="31"/>
      <c r="D114" s="31"/>
    </row>
    <row r="115" spans="1:4" ht="21" customHeight="1">
      <c r="A115" s="31"/>
      <c r="B115" s="31"/>
      <c r="C115" s="31"/>
      <c r="D115" s="31"/>
    </row>
    <row r="116" spans="1:4" ht="21" customHeight="1">
      <c r="A116" s="31"/>
      <c r="B116" s="31"/>
      <c r="C116" s="31"/>
      <c r="D116" s="31"/>
    </row>
    <row r="117" spans="1:4" ht="21" customHeight="1">
      <c r="A117" s="31"/>
      <c r="B117" s="31"/>
      <c r="C117" s="31"/>
      <c r="D117" s="31"/>
    </row>
    <row r="118" spans="1:4" ht="21" customHeight="1">
      <c r="A118" s="31"/>
      <c r="B118" s="31"/>
      <c r="C118" s="31"/>
      <c r="D118" s="31"/>
    </row>
    <row r="119" spans="1:4" ht="21" customHeight="1">
      <c r="A119" s="31"/>
      <c r="B119" s="31"/>
      <c r="C119" s="31"/>
      <c r="D119" s="31"/>
    </row>
    <row r="120" spans="1:4" ht="21" customHeight="1">
      <c r="A120" s="31"/>
      <c r="B120" s="31"/>
      <c r="C120" s="31"/>
      <c r="D120" s="31"/>
    </row>
    <row r="121" spans="1:4" ht="21" customHeight="1">
      <c r="A121" s="31"/>
      <c r="B121" s="31"/>
      <c r="C121" s="31"/>
      <c r="D121" s="31"/>
    </row>
    <row r="122" spans="1:4" ht="21" customHeight="1">
      <c r="A122" s="31"/>
      <c r="B122" s="31"/>
      <c r="C122" s="31"/>
      <c r="D122" s="31"/>
    </row>
    <row r="123" spans="1:4" ht="21" customHeight="1">
      <c r="A123" s="31"/>
      <c r="B123" s="31"/>
      <c r="C123" s="31"/>
      <c r="D123" s="31"/>
    </row>
    <row r="124" spans="1:4" ht="21" customHeight="1">
      <c r="A124" s="31"/>
      <c r="B124" s="31"/>
      <c r="C124" s="31"/>
      <c r="D124" s="31"/>
    </row>
    <row r="125" spans="1:4" ht="21" customHeight="1">
      <c r="A125" s="31"/>
      <c r="B125" s="31"/>
      <c r="C125" s="31"/>
      <c r="D125" s="31"/>
    </row>
    <row r="126" spans="1:4" ht="21" customHeight="1">
      <c r="A126" s="31"/>
      <c r="B126" s="31"/>
      <c r="C126" s="31"/>
      <c r="D126" s="31"/>
    </row>
    <row r="127" spans="1:4" ht="21" customHeight="1">
      <c r="A127" s="31"/>
      <c r="B127" s="31"/>
      <c r="C127" s="31"/>
      <c r="D127" s="31"/>
    </row>
    <row r="128" spans="1:4" ht="21" customHeight="1">
      <c r="A128" s="31"/>
      <c r="B128" s="31"/>
      <c r="C128" s="31"/>
      <c r="D128" s="31"/>
    </row>
    <row r="129" spans="1:4" ht="21" customHeight="1">
      <c r="A129" s="31"/>
      <c r="B129" s="31"/>
      <c r="C129" s="31"/>
      <c r="D129" s="31"/>
    </row>
    <row r="130" spans="1:4" ht="21" customHeight="1">
      <c r="A130" s="31"/>
      <c r="B130" s="31"/>
      <c r="C130" s="31"/>
      <c r="D130" s="31"/>
    </row>
    <row r="131" spans="1:4" ht="21" customHeight="1">
      <c r="A131" s="31"/>
      <c r="B131" s="31"/>
      <c r="C131" s="31"/>
      <c r="D131" s="31"/>
    </row>
    <row r="132" spans="1:4" ht="21" customHeight="1">
      <c r="A132" s="31"/>
      <c r="B132" s="31"/>
      <c r="C132" s="31"/>
      <c r="D132" s="31"/>
    </row>
    <row r="133" spans="1:4" ht="21" customHeight="1">
      <c r="A133" s="31"/>
      <c r="B133" s="31"/>
      <c r="C133" s="31"/>
      <c r="D133" s="31"/>
    </row>
    <row r="134" spans="1:4" ht="21" customHeight="1">
      <c r="A134" s="31"/>
      <c r="B134" s="31"/>
      <c r="C134" s="31"/>
      <c r="D134" s="31"/>
    </row>
    <row r="135" spans="1:4" ht="21" customHeight="1">
      <c r="A135" s="31"/>
      <c r="B135" s="31"/>
      <c r="C135" s="31"/>
      <c r="D135" s="31"/>
    </row>
    <row r="136" spans="1:4" ht="21" customHeight="1">
      <c r="A136" s="31"/>
      <c r="B136" s="31"/>
      <c r="C136" s="31"/>
      <c r="D136" s="31"/>
    </row>
    <row r="137" spans="1:4" ht="21" customHeight="1">
      <c r="A137" s="31"/>
      <c r="B137" s="31"/>
      <c r="C137" s="31"/>
      <c r="D137" s="31"/>
    </row>
    <row r="138" spans="1:4" ht="21" customHeight="1">
      <c r="A138" s="31"/>
      <c r="B138" s="31"/>
      <c r="C138" s="31"/>
      <c r="D138" s="31"/>
    </row>
    <row r="139" spans="1:4" ht="21" customHeight="1">
      <c r="A139" s="31"/>
      <c r="B139" s="31"/>
      <c r="C139" s="31"/>
      <c r="D139" s="31"/>
    </row>
    <row r="140" spans="1:4" ht="21" customHeight="1">
      <c r="A140" s="31"/>
      <c r="B140" s="31"/>
      <c r="C140" s="31"/>
      <c r="D140" s="31"/>
    </row>
    <row r="141" spans="1:4" ht="21" customHeight="1">
      <c r="A141" s="31"/>
      <c r="B141" s="31"/>
      <c r="C141" s="31"/>
      <c r="D141" s="31"/>
    </row>
    <row r="142" spans="1:4" ht="21" customHeight="1">
      <c r="A142" s="31"/>
      <c r="B142" s="31"/>
      <c r="C142" s="31"/>
      <c r="D142" s="31"/>
    </row>
    <row r="143" spans="1:4" ht="21" customHeight="1">
      <c r="A143" s="31"/>
      <c r="B143" s="31"/>
      <c r="C143" s="31"/>
      <c r="D143" s="31"/>
    </row>
    <row r="144" spans="1:4" ht="21" customHeight="1">
      <c r="A144" s="31"/>
      <c r="B144" s="31"/>
      <c r="C144" s="31"/>
      <c r="D144" s="31"/>
    </row>
    <row r="145" spans="1:4" ht="21" customHeight="1">
      <c r="A145" s="31"/>
      <c r="B145" s="31"/>
      <c r="C145" s="31"/>
      <c r="D145" s="31"/>
    </row>
    <row r="146" spans="1:4" ht="21" customHeight="1">
      <c r="A146" s="31"/>
      <c r="B146" s="31"/>
      <c r="C146" s="31"/>
      <c r="D146" s="31"/>
    </row>
  </sheetData>
  <mergeCells count="2">
    <mergeCell ref="J3:L3"/>
    <mergeCell ref="H22:I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O146"/>
  <sheetViews>
    <sheetView workbookViewId="0">
      <selection activeCell="E23" sqref="E23"/>
    </sheetView>
  </sheetViews>
  <sheetFormatPr defaultColWidth="8.75" defaultRowHeight="15.75"/>
  <cols>
    <col min="1" max="1" width="6.75" style="2" customWidth="1"/>
    <col min="2" max="2" width="16.25" style="2" customWidth="1"/>
    <col min="3" max="4" width="7.75" style="2" customWidth="1"/>
    <col min="5" max="5" width="9.75" style="2" customWidth="1"/>
    <col min="6" max="6" width="16.25" style="2" customWidth="1"/>
    <col min="7" max="7" width="16.375" style="2" customWidth="1"/>
    <col min="8" max="8" width="14.75" style="2" customWidth="1"/>
    <col min="9" max="9" width="20.5" style="2" customWidth="1"/>
    <col min="10" max="10" width="26.25" style="2" customWidth="1"/>
    <col min="11" max="11" width="14.5" style="2" customWidth="1"/>
    <col min="12" max="16384" width="8.75" style="2"/>
  </cols>
  <sheetData>
    <row r="1" spans="1:15" ht="30" customHeight="1">
      <c r="A1" s="293"/>
      <c r="B1" s="293"/>
      <c r="C1" s="293"/>
      <c r="E1" s="314" t="s">
        <v>1111</v>
      </c>
      <c r="G1" s="293"/>
      <c r="H1" s="293"/>
      <c r="I1" s="74" t="s">
        <v>1112</v>
      </c>
      <c r="L1" s="31"/>
      <c r="M1" s="31"/>
      <c r="N1" s="31"/>
      <c r="O1" s="31"/>
    </row>
    <row r="2" spans="1:15" ht="15" customHeight="1">
      <c r="I2" s="13"/>
      <c r="L2" s="31"/>
      <c r="M2" s="31"/>
      <c r="N2" s="31"/>
      <c r="O2" s="31"/>
    </row>
    <row r="3" spans="1:15" s="3" customFormat="1" ht="21" customHeight="1">
      <c r="A3" s="3" t="str">
        <f>非流动资产汇总!A3</f>
        <v>产权持有人名称：毕节赛德水泥有限公司</v>
      </c>
      <c r="F3" s="368" t="str">
        <f>非流动资产汇总!D3</f>
        <v xml:space="preserve">          评估基准日：2022年12月31日</v>
      </c>
      <c r="H3" s="294"/>
      <c r="I3" s="15" t="s">
        <v>184</v>
      </c>
      <c r="K3" s="122"/>
    </row>
    <row r="4" spans="1:15" s="4" customFormat="1" ht="21" customHeight="1">
      <c r="A4" s="17" t="s">
        <v>88</v>
      </c>
      <c r="B4" s="17" t="s">
        <v>1113</v>
      </c>
      <c r="C4" s="17" t="s">
        <v>396</v>
      </c>
      <c r="D4" s="17" t="s">
        <v>976</v>
      </c>
      <c r="E4" s="17" t="s">
        <v>609</v>
      </c>
      <c r="F4" s="18" t="s">
        <v>189</v>
      </c>
      <c r="G4" s="17" t="s">
        <v>25</v>
      </c>
      <c r="H4" s="17" t="s">
        <v>27</v>
      </c>
      <c r="I4" s="17" t="s">
        <v>160</v>
      </c>
    </row>
    <row r="5" spans="1:15" s="5" customFormat="1" ht="21" customHeight="1">
      <c r="A5" s="19">
        <f>ROW()-4</f>
        <v>1</v>
      </c>
      <c r="B5" s="20"/>
      <c r="C5" s="20"/>
      <c r="D5" s="20"/>
      <c r="E5" s="20"/>
      <c r="F5" s="34"/>
      <c r="G5" s="34"/>
      <c r="H5" s="88">
        <f>IF(F5=0,0,ROUND((G5-F5)/F5*100,2))</f>
        <v>0</v>
      </c>
      <c r="I5" s="20"/>
    </row>
    <row r="6" spans="1:15" s="5" customFormat="1" ht="21" customHeight="1">
      <c r="A6" s="20"/>
      <c r="B6" s="20"/>
      <c r="C6" s="20"/>
      <c r="D6" s="20"/>
      <c r="E6" s="20"/>
      <c r="F6" s="34"/>
      <c r="G6" s="34"/>
      <c r="H6" s="88"/>
      <c r="I6" s="20"/>
    </row>
    <row r="7" spans="1:15" s="5" customFormat="1" ht="21" customHeight="1">
      <c r="A7" s="20"/>
      <c r="B7" s="20"/>
      <c r="C7" s="20"/>
      <c r="D7" s="20"/>
      <c r="E7" s="20"/>
      <c r="F7" s="34"/>
      <c r="G7" s="34"/>
      <c r="H7" s="88"/>
      <c r="I7" s="20"/>
    </row>
    <row r="8" spans="1:15" s="5" customFormat="1" ht="21" customHeight="1">
      <c r="A8" s="20"/>
      <c r="B8" s="20"/>
      <c r="C8" s="20"/>
      <c r="D8" s="20"/>
      <c r="E8" s="20"/>
      <c r="F8" s="34"/>
      <c r="G8" s="34"/>
      <c r="H8" s="88"/>
      <c r="I8" s="20"/>
    </row>
    <row r="9" spans="1:15" s="5" customFormat="1" ht="21" customHeight="1">
      <c r="A9" s="20"/>
      <c r="B9" s="20"/>
      <c r="C9" s="20"/>
      <c r="D9" s="20"/>
      <c r="E9" s="20"/>
      <c r="F9" s="34"/>
      <c r="G9" s="34"/>
      <c r="H9" s="88"/>
      <c r="I9" s="20"/>
    </row>
    <row r="10" spans="1:15" s="5" customFormat="1" ht="21" customHeight="1">
      <c r="A10" s="20"/>
      <c r="B10" s="20"/>
      <c r="C10" s="20"/>
      <c r="D10" s="20"/>
      <c r="E10" s="20"/>
      <c r="F10" s="34"/>
      <c r="G10" s="34"/>
      <c r="H10" s="88"/>
      <c r="I10" s="20"/>
    </row>
    <row r="11" spans="1:15" s="5" customFormat="1" ht="21" customHeight="1">
      <c r="A11" s="20"/>
      <c r="B11" s="20"/>
      <c r="C11" s="20"/>
      <c r="D11" s="20"/>
      <c r="E11" s="20"/>
      <c r="F11" s="34"/>
      <c r="G11" s="34"/>
      <c r="H11" s="88"/>
      <c r="I11" s="20"/>
    </row>
    <row r="12" spans="1:15" s="5" customFormat="1" ht="21" customHeight="1">
      <c r="A12" s="20"/>
      <c r="B12" s="20"/>
      <c r="C12" s="20"/>
      <c r="D12" s="20"/>
      <c r="E12" s="20"/>
      <c r="F12" s="34"/>
      <c r="G12" s="34"/>
      <c r="H12" s="88"/>
      <c r="I12" s="20"/>
    </row>
    <row r="13" spans="1:15" s="5" customFormat="1" ht="21" customHeight="1">
      <c r="A13" s="20"/>
      <c r="B13" s="20"/>
      <c r="C13" s="20"/>
      <c r="D13" s="20"/>
      <c r="E13" s="20"/>
      <c r="F13" s="34"/>
      <c r="G13" s="34"/>
      <c r="H13" s="88"/>
      <c r="I13" s="20"/>
    </row>
    <row r="14" spans="1:15" s="5" customFormat="1" ht="21" customHeight="1">
      <c r="A14" s="20"/>
      <c r="B14" s="20"/>
      <c r="C14" s="20"/>
      <c r="D14" s="20"/>
      <c r="E14" s="20"/>
      <c r="F14" s="34"/>
      <c r="G14" s="34"/>
      <c r="H14" s="88"/>
      <c r="I14" s="20"/>
    </row>
    <row r="15" spans="1:15" s="5" customFormat="1" ht="21" customHeight="1">
      <c r="A15" s="20"/>
      <c r="B15" s="20"/>
      <c r="C15" s="20"/>
      <c r="D15" s="20"/>
      <c r="E15" s="20"/>
      <c r="F15" s="34"/>
      <c r="G15" s="34"/>
      <c r="H15" s="88"/>
      <c r="I15" s="20"/>
    </row>
    <row r="16" spans="1:15" s="5" customFormat="1" ht="21" customHeight="1">
      <c r="A16" s="20"/>
      <c r="B16" s="20"/>
      <c r="C16" s="20"/>
      <c r="D16" s="20"/>
      <c r="E16" s="20"/>
      <c r="F16" s="34"/>
      <c r="G16" s="34"/>
      <c r="H16" s="88"/>
      <c r="I16" s="20"/>
    </row>
    <row r="17" spans="1:9" s="5" customFormat="1" ht="21" customHeight="1">
      <c r="A17" s="20"/>
      <c r="B17" s="20"/>
      <c r="C17" s="20"/>
      <c r="D17" s="20"/>
      <c r="E17" s="20"/>
      <c r="F17" s="34"/>
      <c r="G17" s="34"/>
      <c r="H17" s="88"/>
      <c r="I17" s="20"/>
    </row>
    <row r="18" spans="1:9" s="5" customFormat="1" ht="21" customHeight="1">
      <c r="A18" s="20"/>
      <c r="B18" s="20"/>
      <c r="C18" s="20"/>
      <c r="D18" s="20"/>
      <c r="E18" s="20"/>
      <c r="F18" s="34"/>
      <c r="G18" s="34"/>
      <c r="H18" s="88"/>
      <c r="I18" s="20"/>
    </row>
    <row r="19" spans="1:9" s="5" customFormat="1" ht="21" customHeight="1">
      <c r="A19" s="20"/>
      <c r="B19" s="20"/>
      <c r="C19" s="20"/>
      <c r="D19" s="20"/>
      <c r="E19" s="20"/>
      <c r="F19" s="34"/>
      <c r="G19" s="34"/>
      <c r="H19" s="88"/>
      <c r="I19" s="20"/>
    </row>
    <row r="20" spans="1:9" s="5" customFormat="1" ht="21" customHeight="1">
      <c r="A20" s="20"/>
      <c r="B20" s="20"/>
      <c r="C20" s="20"/>
      <c r="D20" s="20"/>
      <c r="E20" s="20"/>
      <c r="F20" s="34"/>
      <c r="G20" s="34"/>
      <c r="H20" s="88"/>
      <c r="I20" s="20"/>
    </row>
    <row r="21" spans="1:9" s="6" customFormat="1" ht="21" customHeight="1">
      <c r="A21" s="27"/>
      <c r="B21" s="17" t="s">
        <v>1090</v>
      </c>
      <c r="C21" s="17"/>
      <c r="D21" s="17"/>
      <c r="E21" s="27"/>
      <c r="F21" s="246">
        <f>SUM(F5:F20)</f>
        <v>0</v>
      </c>
      <c r="G21" s="246">
        <f>SUM(G5:G20)</f>
        <v>0</v>
      </c>
      <c r="H21" s="75">
        <f>IF(F21=0,0,ROUND((G21-F21)/F21*100,2))</f>
        <v>0</v>
      </c>
      <c r="I21" s="27"/>
    </row>
    <row r="22" spans="1:9" s="7" customFormat="1" ht="14.25" customHeight="1">
      <c r="A22" s="29" t="str">
        <f>填表必读!A9&amp;填表必读!B9</f>
        <v>产权持有人填表人：刘竹</v>
      </c>
      <c r="B22" s="29"/>
      <c r="F22" s="29" t="str">
        <f>填表必读!A13&amp;填表必读!B13</f>
        <v>评估人员：</v>
      </c>
      <c r="H22" s="1043" t="str">
        <f>现金!G21</f>
        <v>北京卓信大华资产评估有限公司</v>
      </c>
      <c r="I22" s="1043"/>
    </row>
    <row r="23" spans="1:9" s="5" customFormat="1" ht="12.75">
      <c r="A23" s="29" t="str">
        <f>填表必读!A11&amp;填表必读!B11</f>
        <v>填表日期：2023年5月5日</v>
      </c>
      <c r="B23" s="29"/>
    </row>
    <row r="24" spans="1:9" s="5" customFormat="1" ht="12.75"/>
    <row r="25" spans="1:9" s="5" customFormat="1" ht="12.75"/>
    <row r="26" spans="1:9" s="5" customFormat="1" ht="12.75"/>
    <row r="27" spans="1:9" s="5" customFormat="1" ht="12.75"/>
    <row r="28" spans="1:9" s="5" customFormat="1" ht="12.75"/>
    <row r="29" spans="1:9" s="5" customFormat="1" ht="12.75"/>
    <row r="30" spans="1:9" s="5" customFormat="1" ht="12.75"/>
    <row r="31" spans="1:9" s="5" customFormat="1" ht="12.75"/>
    <row r="32" spans="1:9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4" s="31" customFormat="1" ht="12.75"/>
    <row r="66" spans="1:4" s="31" customFormat="1" ht="12.75"/>
    <row r="67" spans="1:4" s="31" customFormat="1" ht="12.75"/>
    <row r="68" spans="1:4" s="31" customFormat="1" ht="12.75"/>
    <row r="69" spans="1:4" s="31" customFormat="1" ht="12.75"/>
    <row r="70" spans="1:4" s="31" customFormat="1" ht="12.75"/>
    <row r="71" spans="1:4" s="31" customFormat="1" ht="12.75"/>
    <row r="72" spans="1:4" s="31" customFormat="1" ht="12.75"/>
    <row r="73" spans="1:4" s="31" customFormat="1" ht="12.75"/>
    <row r="74" spans="1:4" s="31" customFormat="1" ht="12.75"/>
    <row r="75" spans="1:4" s="31" customFormat="1" ht="12.75"/>
    <row r="76" spans="1:4" s="31" customFormat="1" ht="12.75"/>
    <row r="77" spans="1:4" s="31" customFormat="1" ht="12.75"/>
    <row r="78" spans="1:4">
      <c r="A78" s="31"/>
      <c r="B78" s="31"/>
      <c r="C78" s="31"/>
      <c r="D78" s="31"/>
    </row>
    <row r="79" spans="1:4">
      <c r="A79" s="31"/>
      <c r="B79" s="31"/>
      <c r="C79" s="31"/>
      <c r="D79" s="31"/>
    </row>
    <row r="80" spans="1:4">
      <c r="A80" s="31"/>
      <c r="B80" s="31"/>
      <c r="C80" s="31"/>
      <c r="D80" s="31"/>
    </row>
    <row r="81" spans="1:4">
      <c r="A81" s="31"/>
      <c r="B81" s="31"/>
      <c r="C81" s="31"/>
      <c r="D81" s="31"/>
    </row>
    <row r="82" spans="1:4">
      <c r="A82" s="31"/>
      <c r="B82" s="31"/>
      <c r="C82" s="31"/>
      <c r="D82" s="31"/>
    </row>
    <row r="83" spans="1:4">
      <c r="A83" s="31"/>
      <c r="B83" s="31"/>
      <c r="C83" s="31"/>
      <c r="D83" s="31"/>
    </row>
    <row r="84" spans="1:4">
      <c r="A84" s="31"/>
      <c r="B84" s="31"/>
      <c r="C84" s="31"/>
      <c r="D84" s="31"/>
    </row>
    <row r="85" spans="1:4">
      <c r="A85" s="31"/>
      <c r="B85" s="31"/>
      <c r="C85" s="31"/>
      <c r="D85" s="31"/>
    </row>
    <row r="86" spans="1:4">
      <c r="A86" s="31"/>
      <c r="B86" s="31"/>
      <c r="C86" s="31"/>
      <c r="D86" s="31"/>
    </row>
    <row r="87" spans="1:4">
      <c r="A87" s="31"/>
      <c r="B87" s="31"/>
      <c r="C87" s="31"/>
      <c r="D87" s="31"/>
    </row>
    <row r="88" spans="1:4">
      <c r="A88" s="31"/>
      <c r="B88" s="31"/>
      <c r="C88" s="31"/>
      <c r="D88" s="31"/>
    </row>
    <row r="89" spans="1:4">
      <c r="A89" s="31"/>
      <c r="B89" s="31"/>
      <c r="C89" s="31"/>
      <c r="D89" s="31"/>
    </row>
    <row r="90" spans="1:4">
      <c r="A90" s="31"/>
      <c r="B90" s="31"/>
      <c r="C90" s="31"/>
      <c r="D90" s="31"/>
    </row>
    <row r="91" spans="1:4">
      <c r="A91" s="31"/>
      <c r="B91" s="31"/>
      <c r="C91" s="31"/>
      <c r="D91" s="31"/>
    </row>
    <row r="92" spans="1:4">
      <c r="A92" s="31"/>
      <c r="B92" s="31"/>
      <c r="C92" s="31"/>
      <c r="D92" s="31"/>
    </row>
    <row r="93" spans="1:4">
      <c r="A93" s="31"/>
      <c r="B93" s="31"/>
      <c r="C93" s="31"/>
      <c r="D93" s="31"/>
    </row>
    <row r="94" spans="1:4">
      <c r="A94" s="31"/>
      <c r="B94" s="31"/>
      <c r="C94" s="31"/>
      <c r="D94" s="31"/>
    </row>
    <row r="95" spans="1:4">
      <c r="A95" s="31"/>
      <c r="B95" s="31"/>
      <c r="C95" s="31"/>
      <c r="D95" s="31"/>
    </row>
    <row r="96" spans="1:4">
      <c r="A96" s="31"/>
      <c r="B96" s="31"/>
      <c r="C96" s="31"/>
      <c r="D96" s="31"/>
    </row>
    <row r="97" spans="1:4">
      <c r="A97" s="31"/>
      <c r="B97" s="31"/>
      <c r="C97" s="31"/>
      <c r="D97" s="31"/>
    </row>
    <row r="98" spans="1:4">
      <c r="A98" s="31"/>
      <c r="B98" s="31"/>
      <c r="C98" s="31"/>
      <c r="D98" s="31"/>
    </row>
    <row r="99" spans="1:4">
      <c r="A99" s="31"/>
      <c r="B99" s="31"/>
      <c r="C99" s="31"/>
      <c r="D99" s="31"/>
    </row>
    <row r="100" spans="1:4">
      <c r="A100" s="31"/>
      <c r="B100" s="31"/>
      <c r="C100" s="31"/>
      <c r="D100" s="31"/>
    </row>
    <row r="101" spans="1:4">
      <c r="A101" s="31"/>
      <c r="B101" s="31"/>
      <c r="C101" s="31"/>
      <c r="D101" s="31"/>
    </row>
    <row r="102" spans="1:4">
      <c r="A102" s="31"/>
      <c r="B102" s="31"/>
      <c r="C102" s="31"/>
      <c r="D102" s="31"/>
    </row>
    <row r="103" spans="1:4">
      <c r="A103" s="31"/>
      <c r="B103" s="31"/>
      <c r="C103" s="31"/>
      <c r="D103" s="31"/>
    </row>
    <row r="104" spans="1:4">
      <c r="A104" s="31"/>
      <c r="B104" s="31"/>
      <c r="C104" s="31"/>
      <c r="D104" s="31"/>
    </row>
    <row r="105" spans="1:4">
      <c r="A105" s="31"/>
      <c r="B105" s="31"/>
      <c r="C105" s="31"/>
      <c r="D105" s="31"/>
    </row>
    <row r="106" spans="1:4">
      <c r="A106" s="31"/>
      <c r="B106" s="31"/>
      <c r="C106" s="31"/>
      <c r="D106" s="31"/>
    </row>
    <row r="107" spans="1:4">
      <c r="A107" s="31"/>
      <c r="B107" s="31"/>
      <c r="C107" s="31"/>
      <c r="D107" s="31"/>
    </row>
    <row r="108" spans="1:4">
      <c r="A108" s="31"/>
      <c r="B108" s="31"/>
      <c r="C108" s="31"/>
      <c r="D108" s="31"/>
    </row>
    <row r="109" spans="1:4">
      <c r="A109" s="31"/>
      <c r="B109" s="31"/>
      <c r="C109" s="31"/>
      <c r="D109" s="31"/>
    </row>
    <row r="110" spans="1:4">
      <c r="A110" s="31"/>
      <c r="B110" s="31"/>
      <c r="C110" s="31"/>
      <c r="D110" s="31"/>
    </row>
    <row r="111" spans="1:4">
      <c r="A111" s="31"/>
      <c r="B111" s="31"/>
      <c r="C111" s="31"/>
      <c r="D111" s="31"/>
    </row>
    <row r="112" spans="1:4">
      <c r="A112" s="31"/>
      <c r="B112" s="31"/>
      <c r="C112" s="31"/>
      <c r="D112" s="31"/>
    </row>
    <row r="113" spans="1:4">
      <c r="A113" s="31"/>
      <c r="B113" s="31"/>
      <c r="C113" s="31"/>
      <c r="D113" s="31"/>
    </row>
    <row r="114" spans="1:4">
      <c r="A114" s="31"/>
      <c r="B114" s="31"/>
      <c r="C114" s="31"/>
      <c r="D114" s="31"/>
    </row>
    <row r="115" spans="1:4">
      <c r="A115" s="31"/>
      <c r="B115" s="31"/>
      <c r="C115" s="31"/>
      <c r="D115" s="31"/>
    </row>
    <row r="116" spans="1:4">
      <c r="A116" s="31"/>
      <c r="B116" s="31"/>
      <c r="C116" s="31"/>
      <c r="D116" s="31"/>
    </row>
    <row r="117" spans="1:4">
      <c r="A117" s="31"/>
      <c r="B117" s="31"/>
      <c r="C117" s="31"/>
      <c r="D117" s="31"/>
    </row>
    <row r="118" spans="1:4">
      <c r="A118" s="31"/>
      <c r="B118" s="31"/>
      <c r="C118" s="31"/>
      <c r="D118" s="31"/>
    </row>
    <row r="119" spans="1:4">
      <c r="A119" s="31"/>
      <c r="B119" s="31"/>
      <c r="C119" s="31"/>
      <c r="D119" s="31"/>
    </row>
    <row r="120" spans="1:4">
      <c r="A120" s="31"/>
      <c r="B120" s="31"/>
      <c r="C120" s="31"/>
      <c r="D120" s="31"/>
    </row>
    <row r="121" spans="1:4">
      <c r="A121" s="31"/>
      <c r="B121" s="31"/>
      <c r="C121" s="31"/>
      <c r="D121" s="31"/>
    </row>
    <row r="122" spans="1:4">
      <c r="A122" s="31"/>
      <c r="B122" s="31"/>
      <c r="C122" s="31"/>
      <c r="D122" s="31"/>
    </row>
    <row r="123" spans="1:4">
      <c r="A123" s="31"/>
      <c r="B123" s="31"/>
      <c r="C123" s="31"/>
      <c r="D123" s="31"/>
    </row>
    <row r="124" spans="1:4">
      <c r="A124" s="31"/>
      <c r="B124" s="31"/>
      <c r="C124" s="31"/>
      <c r="D124" s="31"/>
    </row>
    <row r="125" spans="1:4">
      <c r="A125" s="31"/>
      <c r="B125" s="31"/>
      <c r="C125" s="31"/>
      <c r="D125" s="31"/>
    </row>
    <row r="126" spans="1:4">
      <c r="A126" s="31"/>
      <c r="B126" s="31"/>
      <c r="C126" s="31"/>
      <c r="D126" s="31"/>
    </row>
    <row r="127" spans="1:4">
      <c r="A127" s="31"/>
      <c r="B127" s="31"/>
      <c r="C127" s="31"/>
      <c r="D127" s="31"/>
    </row>
    <row r="128" spans="1:4">
      <c r="A128" s="31"/>
      <c r="B128" s="31"/>
      <c r="C128" s="31"/>
      <c r="D128" s="31"/>
    </row>
    <row r="129" spans="1:4">
      <c r="A129" s="31"/>
      <c r="B129" s="31"/>
      <c r="C129" s="31"/>
      <c r="D129" s="31"/>
    </row>
    <row r="130" spans="1:4">
      <c r="A130" s="31"/>
      <c r="B130" s="31"/>
      <c r="C130" s="31"/>
      <c r="D130" s="31"/>
    </row>
    <row r="131" spans="1:4">
      <c r="A131" s="31"/>
      <c r="B131" s="31"/>
      <c r="C131" s="31"/>
      <c r="D131" s="31"/>
    </row>
    <row r="132" spans="1:4">
      <c r="A132" s="31"/>
      <c r="B132" s="31"/>
      <c r="C132" s="31"/>
      <c r="D132" s="31"/>
    </row>
    <row r="133" spans="1:4">
      <c r="A133" s="31"/>
      <c r="B133" s="31"/>
      <c r="C133" s="31"/>
      <c r="D133" s="31"/>
    </row>
    <row r="134" spans="1:4">
      <c r="A134" s="31"/>
      <c r="B134" s="31"/>
      <c r="C134" s="31"/>
      <c r="D134" s="31"/>
    </row>
    <row r="135" spans="1:4">
      <c r="A135" s="31"/>
      <c r="B135" s="31"/>
      <c r="C135" s="31"/>
      <c r="D135" s="31"/>
    </row>
    <row r="136" spans="1:4">
      <c r="A136" s="31"/>
      <c r="B136" s="31"/>
      <c r="C136" s="31"/>
      <c r="D136" s="31"/>
    </row>
    <row r="137" spans="1:4">
      <c r="A137" s="31"/>
      <c r="B137" s="31"/>
      <c r="C137" s="31"/>
      <c r="D137" s="31"/>
    </row>
    <row r="138" spans="1:4">
      <c r="A138" s="31"/>
      <c r="B138" s="31"/>
      <c r="C138" s="31"/>
      <c r="D138" s="31"/>
    </row>
    <row r="139" spans="1:4">
      <c r="A139" s="31"/>
      <c r="B139" s="31"/>
      <c r="C139" s="31"/>
      <c r="D139" s="31"/>
    </row>
    <row r="140" spans="1:4">
      <c r="A140" s="31"/>
      <c r="B140" s="31"/>
      <c r="C140" s="31"/>
      <c r="D140" s="31"/>
    </row>
    <row r="141" spans="1:4">
      <c r="A141" s="31"/>
      <c r="B141" s="31"/>
      <c r="C141" s="31"/>
      <c r="D141" s="31"/>
    </row>
    <row r="142" spans="1:4">
      <c r="A142" s="31"/>
      <c r="B142" s="31"/>
      <c r="C142" s="31"/>
      <c r="D142" s="31"/>
    </row>
    <row r="143" spans="1:4">
      <c r="A143" s="31"/>
      <c r="B143" s="31"/>
      <c r="C143" s="31"/>
      <c r="D143" s="31"/>
    </row>
    <row r="144" spans="1:4">
      <c r="A144" s="31"/>
      <c r="B144" s="31"/>
      <c r="C144" s="31"/>
      <c r="D144" s="31"/>
    </row>
    <row r="145" spans="1:4">
      <c r="A145" s="31"/>
      <c r="B145" s="31"/>
      <c r="C145" s="31"/>
      <c r="D145" s="31"/>
    </row>
    <row r="146" spans="1:4">
      <c r="A146" s="31"/>
      <c r="B146" s="31"/>
      <c r="C146" s="31"/>
      <c r="D146" s="31"/>
    </row>
  </sheetData>
  <mergeCells count="1">
    <mergeCell ref="H22:I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23"/>
  <sheetViews>
    <sheetView view="pageBreakPreview" zoomScaleNormal="100" zoomScaleSheetLayoutView="100" workbookViewId="0">
      <selection activeCell="E23" sqref="E23"/>
    </sheetView>
  </sheetViews>
  <sheetFormatPr defaultColWidth="9" defaultRowHeight="15.75"/>
  <cols>
    <col min="1" max="1" width="8.25" style="2" customWidth="1"/>
    <col min="2" max="2" width="23.75" style="2" customWidth="1"/>
    <col min="3" max="3" width="8.25" style="2" customWidth="1"/>
    <col min="4" max="4" width="11.75" style="2" customWidth="1"/>
    <col min="5" max="5" width="13.75" style="2" customWidth="1"/>
    <col min="6" max="7" width="16.75" style="2" customWidth="1"/>
    <col min="8" max="8" width="13.125" style="2" customWidth="1"/>
    <col min="9" max="16384" width="9" style="2"/>
  </cols>
  <sheetData>
    <row r="1" spans="1:45" ht="30" customHeight="1">
      <c r="A1" s="293"/>
      <c r="B1" s="293"/>
      <c r="C1" s="293"/>
      <c r="D1" s="314" t="s">
        <v>182</v>
      </c>
      <c r="F1" s="293"/>
      <c r="I1" s="74" t="s">
        <v>183</v>
      </c>
    </row>
    <row r="2" spans="1:45" ht="15" customHeight="1">
      <c r="H2" s="74"/>
    </row>
    <row r="3" spans="1:45" s="122" customFormat="1" ht="21" customHeight="1">
      <c r="A3" s="3" t="str">
        <f>万元汇总表!A3</f>
        <v>产权持有人名称：毕节赛德水泥有限公司</v>
      </c>
      <c r="B3" s="3"/>
      <c r="C3" s="3"/>
      <c r="D3" s="308"/>
      <c r="E3" s="14" t="str">
        <f>万元汇总表!C3</f>
        <v xml:space="preserve">          评估基准日：2022年12月31日</v>
      </c>
      <c r="F3" s="3"/>
      <c r="I3" s="15" t="s">
        <v>184</v>
      </c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</row>
    <row r="4" spans="1:45" ht="21" customHeight="1">
      <c r="A4" s="17" t="s">
        <v>88</v>
      </c>
      <c r="B4" s="17" t="s">
        <v>185</v>
      </c>
      <c r="C4" s="17" t="s">
        <v>186</v>
      </c>
      <c r="D4" s="18" t="s">
        <v>187</v>
      </c>
      <c r="E4" s="17" t="s">
        <v>188</v>
      </c>
      <c r="F4" s="18" t="s">
        <v>189</v>
      </c>
      <c r="G4" s="17" t="s">
        <v>25</v>
      </c>
      <c r="H4" s="17" t="s">
        <v>27</v>
      </c>
      <c r="I4" s="17" t="s">
        <v>190</v>
      </c>
    </row>
    <row r="5" spans="1:45" ht="21" customHeight="1">
      <c r="A5" s="19">
        <f>ROW()-4</f>
        <v>1</v>
      </c>
      <c r="B5" s="20"/>
      <c r="C5" s="23"/>
      <c r="D5" s="20"/>
      <c r="E5" s="20"/>
      <c r="F5" s="22"/>
      <c r="G5" s="22"/>
      <c r="H5" s="64">
        <f>IF(F5=0,0,ROUND((G5-F5)/F5*100,2))</f>
        <v>0</v>
      </c>
      <c r="I5" s="733"/>
    </row>
    <row r="6" spans="1:45" ht="21" customHeight="1">
      <c r="A6" s="19">
        <f>ROW()-4</f>
        <v>2</v>
      </c>
      <c r="B6" s="20"/>
      <c r="C6" s="23"/>
      <c r="D6" s="64"/>
      <c r="E6" s="20"/>
      <c r="F6" s="22"/>
      <c r="G6" s="22"/>
      <c r="H6" s="64"/>
      <c r="I6" s="733"/>
    </row>
    <row r="7" spans="1:45" ht="21" customHeight="1">
      <c r="A7" s="19">
        <f>ROW()-4</f>
        <v>3</v>
      </c>
      <c r="B7" s="20"/>
      <c r="C7" s="23"/>
      <c r="D7" s="20"/>
      <c r="E7" s="20"/>
      <c r="F7" s="22"/>
      <c r="G7" s="22"/>
      <c r="H7" s="64"/>
      <c r="I7" s="733"/>
    </row>
    <row r="8" spans="1:45" ht="21" customHeight="1">
      <c r="A8" s="19">
        <f>ROW()-4</f>
        <v>4</v>
      </c>
      <c r="B8" s="20"/>
      <c r="C8" s="23"/>
      <c r="D8" s="20"/>
      <c r="E8" s="20"/>
      <c r="F8" s="22"/>
      <c r="G8" s="22"/>
      <c r="H8" s="64"/>
      <c r="I8" s="733"/>
    </row>
    <row r="9" spans="1:45" ht="21" customHeight="1">
      <c r="A9" s="19">
        <f>ROW()-4</f>
        <v>5</v>
      </c>
      <c r="B9" s="20"/>
      <c r="C9" s="23"/>
      <c r="D9" s="20"/>
      <c r="E9" s="20"/>
      <c r="F9" s="22"/>
      <c r="G9" s="22"/>
      <c r="H9" s="64"/>
      <c r="I9" s="733"/>
    </row>
    <row r="10" spans="1:45" ht="21" customHeight="1">
      <c r="A10" s="23"/>
      <c r="B10" s="20"/>
      <c r="C10" s="23"/>
      <c r="D10" s="20"/>
      <c r="E10" s="20"/>
      <c r="F10" s="22"/>
      <c r="G10" s="22"/>
      <c r="H10" s="64"/>
      <c r="I10" s="733"/>
    </row>
    <row r="11" spans="1:45" ht="21" customHeight="1">
      <c r="A11" s="23"/>
      <c r="B11" s="20"/>
      <c r="C11" s="23"/>
      <c r="D11" s="20"/>
      <c r="E11" s="20"/>
      <c r="F11" s="22"/>
      <c r="G11" s="22"/>
      <c r="H11" s="64"/>
      <c r="I11" s="733"/>
    </row>
    <row r="12" spans="1:45" ht="21" customHeight="1">
      <c r="A12" s="23"/>
      <c r="B12" s="20"/>
      <c r="C12" s="23"/>
      <c r="D12" s="20"/>
      <c r="E12" s="20"/>
      <c r="F12" s="22"/>
      <c r="G12" s="22"/>
      <c r="H12" s="64"/>
      <c r="I12" s="733"/>
    </row>
    <row r="13" spans="1:45" ht="21" customHeight="1">
      <c r="A13" s="23"/>
      <c r="B13" s="20"/>
      <c r="C13" s="23"/>
      <c r="D13" s="20"/>
      <c r="E13" s="20"/>
      <c r="F13" s="22"/>
      <c r="G13" s="22"/>
      <c r="H13" s="64"/>
      <c r="I13" s="733"/>
    </row>
    <row r="14" spans="1:45" ht="21" customHeight="1">
      <c r="A14" s="23"/>
      <c r="B14" s="20"/>
      <c r="C14" s="23"/>
      <c r="D14" s="20"/>
      <c r="E14" s="20"/>
      <c r="F14" s="22"/>
      <c r="G14" s="22"/>
      <c r="H14" s="64"/>
      <c r="I14" s="733"/>
    </row>
    <row r="15" spans="1:45" ht="21" customHeight="1">
      <c r="A15" s="23"/>
      <c r="B15" s="20"/>
      <c r="C15" s="23"/>
      <c r="D15" s="20"/>
      <c r="E15" s="20"/>
      <c r="F15" s="22"/>
      <c r="G15" s="22"/>
      <c r="H15" s="64"/>
      <c r="I15" s="733"/>
    </row>
    <row r="16" spans="1:45" ht="21" customHeight="1">
      <c r="A16" s="23"/>
      <c r="B16" s="20"/>
      <c r="C16" s="23"/>
      <c r="D16" s="20"/>
      <c r="E16" s="20"/>
      <c r="F16" s="22"/>
      <c r="G16" s="22"/>
      <c r="H16" s="64"/>
      <c r="I16" s="733"/>
    </row>
    <row r="17" spans="1:9" ht="21" customHeight="1">
      <c r="A17" s="23"/>
      <c r="B17" s="20"/>
      <c r="C17" s="23"/>
      <c r="D17" s="20"/>
      <c r="E17" s="20"/>
      <c r="F17" s="22"/>
      <c r="G17" s="22"/>
      <c r="H17" s="64"/>
      <c r="I17" s="733"/>
    </row>
    <row r="18" spans="1:9" ht="21" customHeight="1">
      <c r="A18" s="23"/>
      <c r="B18" s="20"/>
      <c r="C18" s="23"/>
      <c r="D18" s="20"/>
      <c r="E18" s="20"/>
      <c r="F18" s="22"/>
      <c r="G18" s="22"/>
      <c r="H18" s="64"/>
      <c r="I18" s="733"/>
    </row>
    <row r="19" spans="1:9" ht="21" customHeight="1">
      <c r="A19" s="23"/>
      <c r="B19" s="20"/>
      <c r="C19" s="23"/>
      <c r="D19" s="20"/>
      <c r="E19" s="20"/>
      <c r="F19" s="22"/>
      <c r="G19" s="22"/>
      <c r="H19" s="64"/>
      <c r="I19" s="733"/>
    </row>
    <row r="20" spans="1:9" s="494" customFormat="1" ht="21" customHeight="1">
      <c r="A20" s="27"/>
      <c r="B20" s="17" t="s">
        <v>181</v>
      </c>
      <c r="C20" s="27"/>
      <c r="D20" s="27"/>
      <c r="E20" s="27"/>
      <c r="F20" s="28">
        <f>SUM(F5:F19)</f>
        <v>0</v>
      </c>
      <c r="G20" s="28">
        <f>SUM(G5:G19)</f>
        <v>0</v>
      </c>
      <c r="H20" s="28">
        <f>IF(F20=0,0,ROUND((G20-F20)/F20*100,2))</f>
        <v>0</v>
      </c>
      <c r="I20" s="596"/>
    </row>
    <row r="21" spans="1:9" s="31" customFormat="1" ht="12.75">
      <c r="A21" s="145" t="str">
        <f>填表必读!A9&amp;填表必读!B9</f>
        <v>产权持有人填表人：刘竹</v>
      </c>
      <c r="B21" s="145"/>
      <c r="E21" s="145" t="str">
        <f>填表必读!A13&amp;填表必读!B13</f>
        <v>评估人员：</v>
      </c>
      <c r="G21" s="967" t="s">
        <v>191</v>
      </c>
      <c r="H21" s="967"/>
      <c r="I21" s="967"/>
    </row>
    <row r="22" spans="1:9" s="31" customFormat="1" ht="12.75">
      <c r="A22" s="145" t="str">
        <f>填表必读!A11&amp;填表必读!B11</f>
        <v>填表日期：2023年5月5日</v>
      </c>
    </row>
    <row r="23" spans="1:9" s="31" customFormat="1" ht="12.75"/>
  </sheetData>
  <mergeCells count="1">
    <mergeCell ref="G21:I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 r:id="rId1"/>
  <headerFooter alignWithMargins="0">
    <oddFooter>&amp;C&amp;"宋体,加粗"&amp;10共&amp;N页第&amp;P页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G29"/>
  <sheetViews>
    <sheetView topLeftCell="A13" workbookViewId="0">
      <selection activeCell="F22" sqref="F22"/>
    </sheetView>
  </sheetViews>
  <sheetFormatPr defaultColWidth="8.75" defaultRowHeight="15.75"/>
  <cols>
    <col min="1" max="1" width="8.75" style="9"/>
    <col min="2" max="2" width="26.625" style="9" customWidth="1"/>
    <col min="3" max="4" width="21.25" style="9" customWidth="1"/>
    <col min="5" max="5" width="20" style="9" customWidth="1"/>
    <col min="6" max="6" width="18.75" style="9" customWidth="1"/>
    <col min="7" max="16384" width="8.75" style="9"/>
  </cols>
  <sheetData>
    <row r="1" spans="1:7" ht="22.9" customHeight="1">
      <c r="A1" s="377"/>
      <c r="B1" s="965" t="s">
        <v>1114</v>
      </c>
      <c r="C1" s="965"/>
      <c r="D1" s="965"/>
      <c r="E1" s="965"/>
      <c r="F1" s="74" t="s">
        <v>1115</v>
      </c>
      <c r="G1" s="377"/>
    </row>
    <row r="2" spans="1:7">
      <c r="A2" s="1015" t="s">
        <v>467</v>
      </c>
      <c r="B2" s="1015"/>
      <c r="C2" s="1015"/>
      <c r="D2" s="1016"/>
      <c r="E2" s="1016"/>
      <c r="F2" s="1016"/>
    </row>
    <row r="3" spans="1:7" customFormat="1" ht="14.25">
      <c r="A3" s="3" t="str">
        <f>非流动资产汇总!A3</f>
        <v>产权持有人名称：毕节赛德水泥有限公司</v>
      </c>
      <c r="B3" s="185"/>
      <c r="C3" s="368" t="str">
        <f>非流动资产汇总!D3</f>
        <v xml:space="preserve">          评估基准日：2022年12月31日</v>
      </c>
      <c r="E3" s="185"/>
      <c r="F3" s="128" t="s">
        <v>240</v>
      </c>
    </row>
    <row r="4" spans="1:7" ht="21" customHeight="1">
      <c r="A4" s="378" t="s">
        <v>1116</v>
      </c>
      <c r="B4" s="378" t="s">
        <v>1117</v>
      </c>
      <c r="C4" s="378" t="s">
        <v>1118</v>
      </c>
      <c r="D4" s="378" t="s">
        <v>1119</v>
      </c>
      <c r="E4" s="378" t="s">
        <v>522</v>
      </c>
      <c r="F4" s="379" t="s">
        <v>472</v>
      </c>
    </row>
    <row r="5" spans="1:7" ht="21" customHeight="1">
      <c r="A5" s="380" t="s">
        <v>1120</v>
      </c>
      <c r="B5" s="381" t="s">
        <v>1121</v>
      </c>
      <c r="C5" s="86">
        <f>使用权资产!M29</f>
        <v>0</v>
      </c>
      <c r="D5" s="86">
        <f>使用权资产!O29</f>
        <v>0</v>
      </c>
      <c r="E5" s="88">
        <f t="shared" ref="E5:E10" si="0">IF(C5=0,0,ROUND((D5-C5)/C5*100,2))</f>
        <v>0</v>
      </c>
      <c r="F5" s="86" t="str">
        <f t="shared" ref="F5:F10" si="1">IF(C5=0,"",E5/C5*100)</f>
        <v/>
      </c>
    </row>
    <row r="6" spans="1:7" ht="21" customHeight="1">
      <c r="A6" s="380" t="s">
        <v>1122</v>
      </c>
      <c r="B6" s="382"/>
      <c r="C6" s="86"/>
      <c r="D6" s="86"/>
      <c r="E6" s="88">
        <f t="shared" si="0"/>
        <v>0</v>
      </c>
      <c r="F6" s="86" t="str">
        <f t="shared" si="1"/>
        <v/>
      </c>
    </row>
    <row r="7" spans="1:7" ht="21" customHeight="1">
      <c r="A7" s="380" t="s">
        <v>1123</v>
      </c>
      <c r="B7" s="381"/>
      <c r="C7" s="86"/>
      <c r="D7" s="86"/>
      <c r="E7" s="88">
        <f t="shared" si="0"/>
        <v>0</v>
      </c>
      <c r="F7" s="86" t="str">
        <f t="shared" si="1"/>
        <v/>
      </c>
    </row>
    <row r="8" spans="1:7" ht="21" customHeight="1">
      <c r="A8" s="380" t="s">
        <v>1124</v>
      </c>
      <c r="B8" s="383"/>
      <c r="C8" s="86"/>
      <c r="D8" s="86"/>
      <c r="E8" s="88">
        <f t="shared" si="0"/>
        <v>0</v>
      </c>
      <c r="F8" s="86" t="str">
        <f t="shared" si="1"/>
        <v/>
      </c>
    </row>
    <row r="9" spans="1:7" ht="21" customHeight="1">
      <c r="A9" s="380" t="s">
        <v>1125</v>
      </c>
      <c r="B9" s="383"/>
      <c r="C9" s="86"/>
      <c r="D9" s="86"/>
      <c r="E9" s="88">
        <f t="shared" si="0"/>
        <v>0</v>
      </c>
      <c r="F9" s="86" t="str">
        <f t="shared" si="1"/>
        <v/>
      </c>
    </row>
    <row r="10" spans="1:7" ht="21" customHeight="1">
      <c r="A10" s="380" t="s">
        <v>1126</v>
      </c>
      <c r="B10" s="383"/>
      <c r="C10" s="86"/>
      <c r="D10" s="86"/>
      <c r="E10" s="88">
        <f t="shared" si="0"/>
        <v>0</v>
      </c>
      <c r="F10" s="86" t="str">
        <f t="shared" si="1"/>
        <v/>
      </c>
    </row>
    <row r="11" spans="1:7" ht="21" customHeight="1">
      <c r="A11" s="380"/>
      <c r="B11" s="383"/>
      <c r="C11" s="86"/>
      <c r="D11" s="86"/>
      <c r="E11" s="86"/>
      <c r="F11" s="86"/>
    </row>
    <row r="12" spans="1:7" ht="21" customHeight="1">
      <c r="A12" s="380"/>
      <c r="B12" s="383"/>
      <c r="C12" s="86"/>
      <c r="D12" s="86"/>
      <c r="E12" s="86"/>
      <c r="F12" s="86"/>
    </row>
    <row r="13" spans="1:7" ht="21" customHeight="1">
      <c r="A13" s="380"/>
      <c r="B13" s="383"/>
      <c r="C13" s="86"/>
      <c r="D13" s="86"/>
      <c r="E13" s="86"/>
      <c r="F13" s="86"/>
    </row>
    <row r="14" spans="1:7" ht="21" customHeight="1">
      <c r="A14" s="380"/>
      <c r="B14" s="383"/>
      <c r="C14" s="86"/>
      <c r="D14" s="86"/>
      <c r="E14" s="86"/>
      <c r="F14" s="86"/>
    </row>
    <row r="15" spans="1:7" ht="21" customHeight="1">
      <c r="A15" s="380"/>
      <c r="B15" s="383"/>
      <c r="C15" s="86"/>
      <c r="D15" s="86"/>
      <c r="E15" s="86"/>
      <c r="F15" s="86"/>
    </row>
    <row r="16" spans="1:7" ht="21" customHeight="1">
      <c r="A16" s="380"/>
      <c r="B16" s="383"/>
      <c r="C16" s="86"/>
      <c r="D16" s="86"/>
      <c r="E16" s="86"/>
      <c r="F16" s="86"/>
    </row>
    <row r="17" spans="1:6" ht="21" customHeight="1">
      <c r="A17" s="380"/>
      <c r="B17" s="384"/>
      <c r="C17" s="86"/>
      <c r="D17" s="86"/>
      <c r="E17" s="86"/>
      <c r="F17" s="86"/>
    </row>
    <row r="18" spans="1:6" ht="21" customHeight="1">
      <c r="A18" s="380"/>
      <c r="B18" s="383"/>
      <c r="C18" s="86"/>
      <c r="D18" s="86"/>
      <c r="E18" s="86"/>
      <c r="F18" s="86"/>
    </row>
    <row r="19" spans="1:6" ht="21" customHeight="1">
      <c r="A19" s="380"/>
      <c r="B19" s="384"/>
      <c r="C19" s="86"/>
      <c r="D19" s="86"/>
      <c r="E19" s="86"/>
      <c r="F19" s="86"/>
    </row>
    <row r="20" spans="1:6" ht="21" customHeight="1">
      <c r="A20" s="380"/>
      <c r="B20" s="383"/>
      <c r="C20" s="86"/>
      <c r="D20" s="86"/>
      <c r="E20" s="86"/>
      <c r="F20" s="86"/>
    </row>
    <row r="21" spans="1:6" ht="21" customHeight="1">
      <c r="A21" s="380"/>
      <c r="B21" s="384"/>
      <c r="C21" s="86"/>
      <c r="D21" s="86"/>
      <c r="E21" s="86"/>
      <c r="F21" s="86"/>
    </row>
    <row r="22" spans="1:6" ht="21" customHeight="1">
      <c r="A22" s="1028" t="s">
        <v>1127</v>
      </c>
      <c r="B22" s="1129"/>
      <c r="C22" s="86">
        <f>SUM(C5:C21)</f>
        <v>0</v>
      </c>
      <c r="D22" s="86">
        <f>SUM(D5:D21)</f>
        <v>0</v>
      </c>
      <c r="E22" s="86">
        <f>D22-C22</f>
        <v>0</v>
      </c>
      <c r="F22" s="86" t="str">
        <f>IF(C22=0,"",E22/C22*100)</f>
        <v/>
      </c>
    </row>
    <row r="23" spans="1:6">
      <c r="A23" s="29" t="str">
        <f>填表必读!A9&amp;填表必读!B9</f>
        <v>产权持有人填表人：刘竹</v>
      </c>
      <c r="B23" s="87"/>
      <c r="C23" s="87"/>
      <c r="D23" s="29" t="str">
        <f>填表必读!A13&amp;填表必读!B13</f>
        <v>评估人员：</v>
      </c>
      <c r="E23" s="1043" t="str">
        <f>现金!G21</f>
        <v>北京卓信大华资产评估有限公司</v>
      </c>
      <c r="F23" s="1043"/>
    </row>
    <row r="24" spans="1:6">
      <c r="A24" s="29" t="str">
        <f>填表必读!A11&amp;填表必读!B11</f>
        <v>填表日期：2023年5月5日</v>
      </c>
      <c r="B24" s="87"/>
      <c r="C24" s="87"/>
      <c r="D24" s="87"/>
      <c r="E24" s="87"/>
      <c r="F24" s="87"/>
    </row>
    <row r="25" spans="1:6">
      <c r="A25" s="367"/>
      <c r="B25" s="87"/>
      <c r="C25" s="87"/>
      <c r="D25" s="87"/>
      <c r="E25" s="87"/>
      <c r="F25" s="87"/>
    </row>
    <row r="26" spans="1:6">
      <c r="A26" s="367"/>
      <c r="B26" s="87"/>
      <c r="C26" s="87"/>
      <c r="D26" s="87"/>
      <c r="E26" s="87"/>
      <c r="F26" s="87"/>
    </row>
    <row r="27" spans="1:6">
      <c r="A27" s="9" t="s">
        <v>1128</v>
      </c>
    </row>
    <row r="28" spans="1:6">
      <c r="A28" s="9" t="s">
        <v>1129</v>
      </c>
    </row>
    <row r="29" spans="1:6">
      <c r="A29" s="9" t="s">
        <v>1130</v>
      </c>
    </row>
  </sheetData>
  <mergeCells count="4">
    <mergeCell ref="B1:E1"/>
    <mergeCell ref="A2:F2"/>
    <mergeCell ref="A22:B22"/>
    <mergeCell ref="E23:F23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R31"/>
  <sheetViews>
    <sheetView topLeftCell="C1" workbookViewId="0">
      <selection activeCell="C3" sqref="C3"/>
    </sheetView>
  </sheetViews>
  <sheetFormatPr defaultColWidth="8.75" defaultRowHeight="15.75"/>
  <cols>
    <col min="1" max="11" width="8.75" style="9"/>
    <col min="12" max="12" width="11.75" style="9" customWidth="1"/>
    <col min="13" max="13" width="10.625" style="9" customWidth="1"/>
    <col min="14" max="14" width="10.75" style="9" customWidth="1"/>
    <col min="15" max="15" width="11.625" style="9" customWidth="1"/>
    <col min="16" max="16384" width="8.75" style="9"/>
  </cols>
  <sheetData>
    <row r="1" spans="1:18" ht="23.25">
      <c r="A1" s="1130" t="s">
        <v>1131</v>
      </c>
      <c r="B1" s="1130"/>
      <c r="C1" s="1130"/>
      <c r="D1" s="1130"/>
      <c r="E1" s="1130"/>
      <c r="F1" s="1130"/>
      <c r="G1" s="1130"/>
      <c r="H1" s="1130"/>
      <c r="I1" s="1130"/>
      <c r="J1" s="1130"/>
      <c r="K1" s="1130"/>
      <c r="L1" s="1130"/>
      <c r="M1" s="1130"/>
      <c r="N1" s="1130"/>
      <c r="O1" s="1130"/>
      <c r="P1" s="1130"/>
      <c r="Q1" s="374"/>
      <c r="R1" s="74" t="s">
        <v>1132</v>
      </c>
    </row>
    <row r="2" spans="1:18">
      <c r="A2" s="1015" t="s">
        <v>467</v>
      </c>
      <c r="B2" s="1015"/>
      <c r="C2" s="1015"/>
      <c r="D2" s="1015"/>
      <c r="E2" s="1015"/>
      <c r="F2" s="1015"/>
      <c r="G2" s="1015"/>
      <c r="H2" s="1015"/>
      <c r="I2" s="1015"/>
      <c r="J2" s="1015"/>
      <c r="K2" s="1015"/>
      <c r="L2" s="1015"/>
      <c r="M2" s="1015"/>
      <c r="N2" s="1015"/>
      <c r="O2" s="1015"/>
      <c r="P2" s="1015"/>
      <c r="Q2" s="1015"/>
      <c r="R2" s="375"/>
    </row>
    <row r="3" spans="1:18" customFormat="1" ht="14.25">
      <c r="A3" s="3" t="str">
        <f>非流动资产汇总!A3</f>
        <v>产权持有人名称：毕节赛德水泥有限公司</v>
      </c>
      <c r="B3" s="365"/>
      <c r="C3" s="185"/>
      <c r="D3" s="185"/>
      <c r="E3" s="185"/>
      <c r="F3" s="185"/>
      <c r="G3" s="185"/>
      <c r="H3" s="185"/>
      <c r="I3" s="368" t="str">
        <f>非流动资产汇总!D3</f>
        <v xml:space="preserve">          评估基准日：2022年12月31日</v>
      </c>
      <c r="J3" s="185"/>
      <c r="L3" s="185"/>
      <c r="M3" s="185"/>
      <c r="N3" s="185"/>
      <c r="O3" s="185"/>
      <c r="P3" s="127"/>
      <c r="Q3" s="128"/>
      <c r="R3" s="128" t="s">
        <v>240</v>
      </c>
    </row>
    <row r="4" spans="1:18" ht="21" customHeight="1">
      <c r="A4" s="1131" t="s">
        <v>88</v>
      </c>
      <c r="B4" s="1135" t="s">
        <v>1133</v>
      </c>
      <c r="C4" s="1131" t="s">
        <v>1134</v>
      </c>
      <c r="D4" s="1137" t="s">
        <v>704</v>
      </c>
      <c r="E4" s="1138" t="s">
        <v>1135</v>
      </c>
      <c r="F4" s="1138" t="s">
        <v>1136</v>
      </c>
      <c r="G4" s="1138" t="s">
        <v>1137</v>
      </c>
      <c r="H4" s="1140" t="s">
        <v>344</v>
      </c>
      <c r="I4" s="1140" t="s">
        <v>1138</v>
      </c>
      <c r="J4" s="1140" t="s">
        <v>1139</v>
      </c>
      <c r="K4" s="1140" t="s">
        <v>1140</v>
      </c>
      <c r="L4" s="1131" t="s">
        <v>24</v>
      </c>
      <c r="M4" s="1131"/>
      <c r="N4" s="1131" t="s">
        <v>25</v>
      </c>
      <c r="O4" s="1131"/>
      <c r="P4" s="1137" t="s">
        <v>480</v>
      </c>
      <c r="Q4" s="1137" t="s">
        <v>190</v>
      </c>
      <c r="R4" s="1142" t="s">
        <v>1141</v>
      </c>
    </row>
    <row r="5" spans="1:18" ht="21" customHeight="1">
      <c r="A5" s="1131"/>
      <c r="B5" s="1136"/>
      <c r="C5" s="1131"/>
      <c r="D5" s="1131"/>
      <c r="E5" s="1139"/>
      <c r="F5" s="1139"/>
      <c r="G5" s="1139"/>
      <c r="H5" s="1141"/>
      <c r="I5" s="1141"/>
      <c r="J5" s="1141"/>
      <c r="K5" s="1141"/>
      <c r="L5" s="369" t="s">
        <v>1142</v>
      </c>
      <c r="M5" s="76" t="s">
        <v>628</v>
      </c>
      <c r="N5" s="369" t="s">
        <v>1142</v>
      </c>
      <c r="O5" s="76" t="s">
        <v>628</v>
      </c>
      <c r="P5" s="1131"/>
      <c r="Q5" s="1131"/>
      <c r="R5" s="1142"/>
    </row>
    <row r="6" spans="1:18" ht="21" customHeight="1">
      <c r="A6" s="19">
        <f>ROW()-5</f>
        <v>1</v>
      </c>
      <c r="B6" s="81"/>
      <c r="C6" s="366"/>
      <c r="D6" s="366"/>
      <c r="E6" s="82"/>
      <c r="F6" s="81"/>
      <c r="G6" s="81"/>
      <c r="H6" s="81"/>
      <c r="I6" s="370"/>
      <c r="J6" s="370"/>
      <c r="K6" s="370"/>
      <c r="L6" s="86"/>
      <c r="M6" s="86"/>
      <c r="N6" s="86"/>
      <c r="O6" s="86"/>
      <c r="P6" s="344">
        <f>IF(M6=0,0,ROUND((O6-M6)/M6*100,2))</f>
        <v>0</v>
      </c>
      <c r="Q6" s="376"/>
      <c r="R6" s="376"/>
    </row>
    <row r="7" spans="1:18" ht="21" customHeight="1">
      <c r="A7" s="19">
        <f t="shared" ref="A7:A15" si="0">ROW()-5</f>
        <v>2</v>
      </c>
      <c r="B7" s="81"/>
      <c r="C7" s="366"/>
      <c r="D7" s="366"/>
      <c r="E7" s="82"/>
      <c r="F7" s="81"/>
      <c r="G7" s="81"/>
      <c r="H7" s="81"/>
      <c r="I7" s="370"/>
      <c r="J7" s="370"/>
      <c r="K7" s="370"/>
      <c r="L7" s="86"/>
      <c r="M7" s="86"/>
      <c r="N7" s="86"/>
      <c r="O7" s="86"/>
      <c r="P7" s="344">
        <f>IF(M7=0,0,ROUND((O7-M7)/M7*100,2))</f>
        <v>0</v>
      </c>
      <c r="Q7" s="376"/>
      <c r="R7" s="376"/>
    </row>
    <row r="8" spans="1:18" ht="21" customHeight="1">
      <c r="A8" s="19">
        <f t="shared" si="0"/>
        <v>3</v>
      </c>
      <c r="B8" s="81"/>
      <c r="C8" s="366"/>
      <c r="D8" s="366"/>
      <c r="E8" s="82"/>
      <c r="F8" s="81"/>
      <c r="G8" s="81"/>
      <c r="H8" s="81"/>
      <c r="I8" s="370"/>
      <c r="J8" s="370"/>
      <c r="K8" s="370"/>
      <c r="L8" s="86"/>
      <c r="M8" s="86"/>
      <c r="N8" s="86"/>
      <c r="O8" s="86"/>
      <c r="P8" s="344">
        <f>IF(M8=0,0,ROUND((O8-M8)/M8*100,2))</f>
        <v>0</v>
      </c>
      <c r="Q8" s="376"/>
      <c r="R8" s="376"/>
    </row>
    <row r="9" spans="1:18" ht="21" customHeight="1">
      <c r="A9" s="19">
        <f t="shared" si="0"/>
        <v>4</v>
      </c>
      <c r="B9" s="81"/>
      <c r="C9" s="366"/>
      <c r="D9" s="366"/>
      <c r="E9" s="82"/>
      <c r="F9" s="81"/>
      <c r="G9" s="81"/>
      <c r="H9" s="81"/>
      <c r="I9" s="370"/>
      <c r="J9" s="370"/>
      <c r="K9" s="370"/>
      <c r="L9" s="86"/>
      <c r="M9" s="86"/>
      <c r="N9" s="86"/>
      <c r="O9" s="86"/>
      <c r="P9" s="344">
        <f>IF(M9=0,0,ROUND((O9-M9)/M9*100,2))</f>
        <v>0</v>
      </c>
      <c r="Q9" s="376"/>
      <c r="R9" s="376"/>
    </row>
    <row r="10" spans="1:18" ht="21" customHeight="1">
      <c r="A10" s="19">
        <f t="shared" si="0"/>
        <v>5</v>
      </c>
      <c r="B10" s="81"/>
      <c r="C10" s="366"/>
      <c r="D10" s="366"/>
      <c r="E10" s="82"/>
      <c r="F10" s="81"/>
      <c r="G10" s="81"/>
      <c r="H10" s="81"/>
      <c r="I10" s="370"/>
      <c r="J10" s="370"/>
      <c r="K10" s="370"/>
      <c r="L10" s="86"/>
      <c r="M10" s="86"/>
      <c r="N10" s="86"/>
      <c r="O10" s="86"/>
      <c r="P10" s="86" t="str">
        <f>IF(M10=0,"",(O10-M10)/M10*100)</f>
        <v/>
      </c>
      <c r="Q10" s="376"/>
      <c r="R10" s="376"/>
    </row>
    <row r="11" spans="1:18" ht="21" customHeight="1">
      <c r="A11" s="19">
        <f t="shared" si="0"/>
        <v>6</v>
      </c>
      <c r="B11" s="81"/>
      <c r="C11" s="366"/>
      <c r="D11" s="366"/>
      <c r="E11" s="82"/>
      <c r="F11" s="81"/>
      <c r="G11" s="81"/>
      <c r="H11" s="81"/>
      <c r="I11" s="370"/>
      <c r="J11" s="370"/>
      <c r="K11" s="370"/>
      <c r="L11" s="86"/>
      <c r="M11" s="86"/>
      <c r="N11" s="86"/>
      <c r="O11" s="86"/>
      <c r="P11" s="86" t="str">
        <f>IF(M11=0,"",(O11-M11)/M11*100)</f>
        <v/>
      </c>
      <c r="Q11" s="376"/>
      <c r="R11" s="376"/>
    </row>
    <row r="12" spans="1:18" ht="21" customHeight="1">
      <c r="A12" s="19">
        <f t="shared" si="0"/>
        <v>7</v>
      </c>
      <c r="B12" s="81"/>
      <c r="C12" s="366"/>
      <c r="D12" s="366"/>
      <c r="E12" s="82"/>
      <c r="F12" s="81"/>
      <c r="G12" s="81"/>
      <c r="H12" s="81"/>
      <c r="I12" s="370"/>
      <c r="J12" s="370"/>
      <c r="K12" s="370"/>
      <c r="L12" s="86"/>
      <c r="M12" s="86"/>
      <c r="N12" s="86"/>
      <c r="O12" s="86"/>
      <c r="P12" s="86" t="str">
        <f>IF(M12=0,"",(O12-M12)/M12*100)</f>
        <v/>
      </c>
      <c r="Q12" s="376"/>
      <c r="R12" s="376"/>
    </row>
    <row r="13" spans="1:18" ht="21" customHeight="1">
      <c r="A13" s="19">
        <f t="shared" si="0"/>
        <v>8</v>
      </c>
      <c r="B13" s="81"/>
      <c r="C13" s="366"/>
      <c r="D13" s="366"/>
      <c r="E13" s="82"/>
      <c r="F13" s="81"/>
      <c r="G13" s="81"/>
      <c r="H13" s="81"/>
      <c r="I13" s="370"/>
      <c r="J13" s="370"/>
      <c r="K13" s="370"/>
      <c r="L13" s="86"/>
      <c r="M13" s="86"/>
      <c r="N13" s="86"/>
      <c r="O13" s="86"/>
      <c r="P13" s="86" t="str">
        <f>IF(M13=0,"",(O13-M13)/M13*100)</f>
        <v/>
      </c>
      <c r="Q13" s="376"/>
      <c r="R13" s="376"/>
    </row>
    <row r="14" spans="1:18" ht="21" customHeight="1">
      <c r="A14" s="19">
        <f t="shared" si="0"/>
        <v>9</v>
      </c>
      <c r="B14" s="81"/>
      <c r="C14" s="366"/>
      <c r="D14" s="366"/>
      <c r="E14" s="82"/>
      <c r="F14" s="81"/>
      <c r="G14" s="81"/>
      <c r="H14" s="81"/>
      <c r="I14" s="370"/>
      <c r="J14" s="370"/>
      <c r="K14" s="370"/>
      <c r="L14" s="86"/>
      <c r="M14" s="86"/>
      <c r="N14" s="86"/>
      <c r="O14" s="86"/>
      <c r="P14" s="86" t="str">
        <f>IF(M14=0,"",(O14-M14)/M14*100)</f>
        <v/>
      </c>
      <c r="Q14" s="376"/>
      <c r="R14" s="376"/>
    </row>
    <row r="15" spans="1:18" ht="21" customHeight="1">
      <c r="A15" s="19">
        <f t="shared" si="0"/>
        <v>10</v>
      </c>
      <c r="B15" s="81"/>
      <c r="C15" s="366"/>
      <c r="D15" s="366"/>
      <c r="E15" s="82"/>
      <c r="F15" s="81"/>
      <c r="G15" s="81"/>
      <c r="H15" s="81"/>
      <c r="I15" s="370"/>
      <c r="J15" s="370"/>
      <c r="K15" s="370"/>
      <c r="L15" s="86"/>
      <c r="M15" s="86"/>
      <c r="N15" s="86"/>
      <c r="O15" s="86"/>
      <c r="P15" s="86"/>
      <c r="Q15" s="376"/>
      <c r="R15" s="376"/>
    </row>
    <row r="16" spans="1:18" ht="21" customHeight="1">
      <c r="A16" s="81"/>
      <c r="B16" s="81"/>
      <c r="C16" s="366"/>
      <c r="D16" s="366"/>
      <c r="E16" s="82"/>
      <c r="F16" s="81"/>
      <c r="G16" s="81"/>
      <c r="H16" s="81"/>
      <c r="I16" s="370"/>
      <c r="J16" s="370"/>
      <c r="K16" s="370"/>
      <c r="L16" s="86"/>
      <c r="M16" s="86"/>
      <c r="N16" s="86"/>
      <c r="O16" s="86"/>
      <c r="P16" s="86"/>
      <c r="Q16" s="376"/>
      <c r="R16" s="376"/>
    </row>
    <row r="17" spans="1:18" ht="21" customHeight="1">
      <c r="A17" s="81"/>
      <c r="B17" s="81"/>
      <c r="C17" s="366"/>
      <c r="D17" s="366"/>
      <c r="E17" s="82"/>
      <c r="F17" s="81"/>
      <c r="G17" s="81"/>
      <c r="H17" s="81"/>
      <c r="I17" s="370"/>
      <c r="J17" s="370"/>
      <c r="K17" s="370"/>
      <c r="L17" s="86"/>
      <c r="M17" s="86"/>
      <c r="N17" s="86"/>
      <c r="O17" s="86"/>
      <c r="P17" s="86"/>
      <c r="Q17" s="376"/>
      <c r="R17" s="376"/>
    </row>
    <row r="18" spans="1:18" ht="21" customHeight="1">
      <c r="A18" s="81"/>
      <c r="B18" s="81"/>
      <c r="C18" s="366"/>
      <c r="D18" s="366"/>
      <c r="E18" s="82"/>
      <c r="F18" s="81"/>
      <c r="G18" s="81"/>
      <c r="H18" s="81"/>
      <c r="I18" s="370"/>
      <c r="J18" s="370"/>
      <c r="K18" s="370"/>
      <c r="L18" s="86"/>
      <c r="M18" s="86"/>
      <c r="N18" s="86"/>
      <c r="O18" s="86"/>
      <c r="P18" s="86"/>
      <c r="Q18" s="376"/>
      <c r="R18" s="376"/>
    </row>
    <row r="19" spans="1:18" ht="21" customHeight="1">
      <c r="A19" s="81"/>
      <c r="B19" s="81"/>
      <c r="C19" s="366"/>
      <c r="D19" s="366"/>
      <c r="E19" s="82"/>
      <c r="F19" s="81"/>
      <c r="G19" s="81"/>
      <c r="H19" s="81"/>
      <c r="I19" s="370"/>
      <c r="J19" s="370"/>
      <c r="K19" s="370"/>
      <c r="L19" s="86"/>
      <c r="M19" s="86"/>
      <c r="N19" s="86"/>
      <c r="O19" s="86"/>
      <c r="P19" s="86"/>
      <c r="Q19" s="376"/>
      <c r="R19" s="376"/>
    </row>
    <row r="20" spans="1:18" ht="21" customHeight="1">
      <c r="A20" s="81"/>
      <c r="B20" s="81"/>
      <c r="C20" s="366"/>
      <c r="D20" s="366"/>
      <c r="E20" s="82"/>
      <c r="F20" s="81"/>
      <c r="G20" s="81"/>
      <c r="H20" s="81"/>
      <c r="I20" s="370"/>
      <c r="J20" s="370"/>
      <c r="K20" s="370"/>
      <c r="L20" s="86"/>
      <c r="M20" s="86"/>
      <c r="N20" s="86"/>
      <c r="O20" s="86"/>
      <c r="P20" s="86"/>
      <c r="Q20" s="376"/>
      <c r="R20" s="376"/>
    </row>
    <row r="21" spans="1:18" ht="21" customHeight="1">
      <c r="A21" s="81"/>
      <c r="B21" s="81"/>
      <c r="C21" s="366"/>
      <c r="D21" s="366"/>
      <c r="E21" s="82"/>
      <c r="F21" s="81"/>
      <c r="G21" s="81"/>
      <c r="H21" s="81"/>
      <c r="I21" s="370"/>
      <c r="J21" s="370"/>
      <c r="K21" s="370"/>
      <c r="L21" s="86"/>
      <c r="M21" s="86"/>
      <c r="N21" s="86"/>
      <c r="O21" s="86"/>
      <c r="P21" s="86"/>
      <c r="Q21" s="376"/>
      <c r="R21" s="376"/>
    </row>
    <row r="22" spans="1:18" ht="21" customHeight="1">
      <c r="A22" s="81"/>
      <c r="B22" s="81"/>
      <c r="C22" s="366"/>
      <c r="D22" s="366"/>
      <c r="E22" s="82"/>
      <c r="F22" s="81"/>
      <c r="G22" s="81"/>
      <c r="H22" s="81"/>
      <c r="I22" s="370"/>
      <c r="J22" s="370"/>
      <c r="K22" s="370"/>
      <c r="L22" s="86"/>
      <c r="M22" s="86"/>
      <c r="N22" s="86"/>
      <c r="O22" s="86"/>
      <c r="P22" s="86"/>
      <c r="Q22" s="376"/>
      <c r="R22" s="376"/>
    </row>
    <row r="23" spans="1:18" ht="21" customHeight="1">
      <c r="A23" s="81"/>
      <c r="B23" s="81"/>
      <c r="C23" s="366"/>
      <c r="D23" s="366"/>
      <c r="E23" s="82"/>
      <c r="F23" s="81"/>
      <c r="G23" s="81"/>
      <c r="H23" s="81"/>
      <c r="I23" s="370"/>
      <c r="J23" s="370"/>
      <c r="K23" s="370"/>
      <c r="L23" s="86"/>
      <c r="M23" s="86"/>
      <c r="N23" s="86"/>
      <c r="O23" s="86"/>
      <c r="P23" s="86"/>
      <c r="Q23" s="376"/>
      <c r="R23" s="376"/>
    </row>
    <row r="24" spans="1:18" ht="21" customHeight="1">
      <c r="A24" s="81"/>
      <c r="B24" s="81"/>
      <c r="C24" s="366"/>
      <c r="D24" s="366"/>
      <c r="E24" s="82"/>
      <c r="F24" s="81"/>
      <c r="G24" s="81"/>
      <c r="H24" s="81"/>
      <c r="I24" s="370"/>
      <c r="J24" s="370"/>
      <c r="K24" s="370"/>
      <c r="L24" s="86"/>
      <c r="M24" s="86"/>
      <c r="N24" s="86"/>
      <c r="O24" s="86"/>
      <c r="P24" s="86"/>
      <c r="Q24" s="376"/>
      <c r="R24" s="376"/>
    </row>
    <row r="25" spans="1:18" ht="21" customHeight="1">
      <c r="A25" s="81"/>
      <c r="B25" s="81"/>
      <c r="C25" s="366"/>
      <c r="D25" s="366"/>
      <c r="E25" s="82"/>
      <c r="F25" s="81"/>
      <c r="G25" s="81"/>
      <c r="H25" s="81"/>
      <c r="I25" s="370"/>
      <c r="J25" s="370"/>
      <c r="K25" s="370"/>
      <c r="L25" s="86"/>
      <c r="M25" s="86"/>
      <c r="N25" s="86"/>
      <c r="O25" s="86"/>
      <c r="P25" s="86"/>
      <c r="Q25" s="376"/>
      <c r="R25" s="376"/>
    </row>
    <row r="26" spans="1:18" ht="21" customHeight="1">
      <c r="A26" s="81"/>
      <c r="B26" s="81"/>
      <c r="C26" s="366"/>
      <c r="D26" s="366"/>
      <c r="E26" s="82"/>
      <c r="F26" s="81"/>
      <c r="G26" s="81"/>
      <c r="H26" s="81"/>
      <c r="I26" s="370"/>
      <c r="J26" s="370"/>
      <c r="K26" s="370"/>
      <c r="L26" s="86"/>
      <c r="M26" s="86"/>
      <c r="N26" s="86"/>
      <c r="O26" s="86"/>
      <c r="P26" s="86"/>
      <c r="Q26" s="376"/>
      <c r="R26" s="376"/>
    </row>
    <row r="27" spans="1:18" ht="21" customHeight="1">
      <c r="A27" s="81"/>
      <c r="B27" s="81"/>
      <c r="C27" s="366"/>
      <c r="D27" s="366"/>
      <c r="E27" s="82"/>
      <c r="F27" s="81"/>
      <c r="G27" s="81"/>
      <c r="H27" s="81"/>
      <c r="I27" s="370"/>
      <c r="J27" s="370"/>
      <c r="K27" s="370"/>
      <c r="L27" s="86"/>
      <c r="M27" s="86"/>
      <c r="N27" s="86"/>
      <c r="O27" s="86"/>
      <c r="P27" s="86"/>
      <c r="Q27" s="376"/>
      <c r="R27" s="376"/>
    </row>
    <row r="28" spans="1:18" ht="21" customHeight="1">
      <c r="A28" s="81"/>
      <c r="B28" s="81"/>
      <c r="C28" s="366"/>
      <c r="D28" s="366"/>
      <c r="E28" s="82"/>
      <c r="F28" s="81"/>
      <c r="G28" s="81"/>
      <c r="H28" s="81"/>
      <c r="I28" s="370"/>
      <c r="J28" s="370"/>
      <c r="K28" s="370"/>
      <c r="L28" s="86"/>
      <c r="M28" s="86"/>
      <c r="N28" s="86"/>
      <c r="O28" s="86"/>
      <c r="P28" s="86"/>
      <c r="Q28" s="376"/>
      <c r="R28" s="376"/>
    </row>
    <row r="29" spans="1:18" ht="21" customHeight="1">
      <c r="A29" s="1025" t="s">
        <v>555</v>
      </c>
      <c r="B29" s="1132"/>
      <c r="C29" s="1026"/>
      <c r="D29" s="139"/>
      <c r="E29" s="139"/>
      <c r="F29" s="81"/>
      <c r="G29" s="81"/>
      <c r="H29" s="81"/>
      <c r="I29" s="371">
        <f>SUM(I6:I28)</f>
        <v>0</v>
      </c>
      <c r="J29" s="371"/>
      <c r="K29" s="371"/>
      <c r="L29" s="371">
        <f>SUM(L6:L28)</f>
        <v>0</v>
      </c>
      <c r="M29" s="371">
        <f>SUM(M6:M28)</f>
        <v>0</v>
      </c>
      <c r="N29" s="371">
        <f>SUM(N6:N28)</f>
        <v>0</v>
      </c>
      <c r="O29" s="371">
        <f>SUM(O6:O28)</f>
        <v>0</v>
      </c>
      <c r="P29" s="344">
        <f>IF(M29=0,0,ROUND((O29-M29)/M29*100,2))</f>
        <v>0</v>
      </c>
      <c r="Q29" s="376"/>
      <c r="R29" s="376"/>
    </row>
    <row r="30" spans="1:18" ht="15" customHeight="1">
      <c r="A30" s="29" t="str">
        <f>填表必读!A9&amp;填表必读!B9</f>
        <v>产权持有人填表人：刘竹</v>
      </c>
      <c r="B30" s="367"/>
      <c r="C30" s="87"/>
      <c r="D30" s="87"/>
      <c r="E30" s="87"/>
      <c r="F30" s="87"/>
      <c r="G30" s="87"/>
      <c r="H30" s="87"/>
      <c r="I30" s="87"/>
      <c r="J30" s="87"/>
      <c r="K30" s="29" t="str">
        <f>填表必读!A13&amp;填表必读!B13</f>
        <v>评估人员：</v>
      </c>
      <c r="L30" s="87"/>
      <c r="M30" s="87"/>
      <c r="N30" s="87"/>
      <c r="O30" s="87"/>
      <c r="P30" s="1133" t="str">
        <f>现金!G21</f>
        <v>北京卓信大华资产评估有限公司</v>
      </c>
      <c r="Q30" s="1134"/>
      <c r="R30" s="1134"/>
    </row>
    <row r="31" spans="1:18">
      <c r="A31" s="29" t="str">
        <f>填表必读!A11&amp;填表必读!B11</f>
        <v>填表日期：2023年5月5日</v>
      </c>
      <c r="B31" s="87"/>
      <c r="C31" s="87"/>
      <c r="D31" s="87"/>
      <c r="E31" s="87"/>
      <c r="F31" s="87"/>
      <c r="G31" s="87"/>
      <c r="H31" s="87"/>
      <c r="I31" s="372"/>
      <c r="J31" s="372"/>
      <c r="K31" s="372"/>
      <c r="L31" s="373"/>
      <c r="M31" s="373"/>
      <c r="N31" s="373"/>
      <c r="O31" s="373"/>
      <c r="P31" s="87"/>
      <c r="Q31" s="87"/>
      <c r="R31" s="87"/>
    </row>
  </sheetData>
  <mergeCells count="20">
    <mergeCell ref="P30:R3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  <mergeCell ref="A1:P1"/>
    <mergeCell ref="A2:Q2"/>
    <mergeCell ref="L4:M4"/>
    <mergeCell ref="N4:O4"/>
    <mergeCell ref="A29:C29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1" tint="0.499984740745262"/>
  </sheetPr>
  <dimension ref="A1:M146"/>
  <sheetViews>
    <sheetView view="pageBreakPreview" zoomScaleNormal="100" zoomScaleSheetLayoutView="100" workbookViewId="0">
      <selection activeCell="K5" sqref="K5"/>
    </sheetView>
  </sheetViews>
  <sheetFormatPr defaultColWidth="8.75" defaultRowHeight="15.75"/>
  <cols>
    <col min="1" max="1" width="10" style="2" customWidth="1"/>
    <col min="2" max="2" width="21.25" style="2" customWidth="1"/>
    <col min="3" max="3" width="18.25" style="2" customWidth="1"/>
    <col min="4" max="4" width="18.75" style="2" customWidth="1"/>
    <col min="5" max="5" width="18.5" style="2" customWidth="1"/>
    <col min="6" max="6" width="17.875" style="2" customWidth="1"/>
    <col min="7" max="7" width="16.5" style="2" customWidth="1"/>
    <col min="8" max="8" width="26.25" style="2" customWidth="1"/>
    <col min="9" max="9" width="14.5" style="2" customWidth="1"/>
    <col min="10" max="10" width="8.75" style="2"/>
    <col min="11" max="11" width="8.875" style="2"/>
    <col min="12" max="16384" width="8.75" style="2"/>
  </cols>
  <sheetData>
    <row r="1" spans="1:13" ht="30" customHeight="1">
      <c r="A1" s="293"/>
      <c r="B1" s="965" t="s">
        <v>1143</v>
      </c>
      <c r="C1" s="965"/>
      <c r="D1" s="965"/>
      <c r="E1" s="965"/>
      <c r="F1" s="965"/>
      <c r="G1" s="74" t="s">
        <v>1144</v>
      </c>
      <c r="J1" s="31"/>
      <c r="K1" s="31"/>
      <c r="L1" s="31"/>
      <c r="M1" s="31"/>
    </row>
    <row r="2" spans="1:13" ht="15" customHeight="1">
      <c r="G2" s="74"/>
      <c r="J2" s="31"/>
      <c r="K2" s="31"/>
      <c r="L2" s="31"/>
      <c r="M2" s="31"/>
    </row>
    <row r="3" spans="1:13" s="3" customFormat="1" ht="21" customHeight="1">
      <c r="A3" s="145" t="str">
        <f>分类汇总表!A3</f>
        <v>产权持有人名称：毕节赛德水泥有限公司</v>
      </c>
      <c r="B3" s="145"/>
      <c r="C3" s="145"/>
      <c r="D3" s="317" t="str">
        <f>分类汇总表!D3</f>
        <v xml:space="preserve">          评估基准日：2022年12月31日</v>
      </c>
      <c r="E3" s="31"/>
      <c r="F3" s="31"/>
      <c r="G3" s="74" t="s">
        <v>158</v>
      </c>
      <c r="I3" s="122"/>
    </row>
    <row r="4" spans="1:13" s="4" customFormat="1" ht="21" customHeight="1">
      <c r="A4" s="69" t="s">
        <v>88</v>
      </c>
      <c r="B4" s="69" t="s">
        <v>1081</v>
      </c>
      <c r="C4" s="69" t="s">
        <v>1145</v>
      </c>
      <c r="D4" s="69" t="s">
        <v>24</v>
      </c>
      <c r="E4" s="69" t="s">
        <v>25</v>
      </c>
      <c r="F4" s="69" t="s">
        <v>27</v>
      </c>
      <c r="G4" s="69" t="s">
        <v>160</v>
      </c>
    </row>
    <row r="5" spans="1:13" s="5" customFormat="1" ht="21" customHeight="1">
      <c r="A5" s="23" t="s">
        <v>1146</v>
      </c>
      <c r="B5" s="65" t="s">
        <v>1147</v>
      </c>
      <c r="C5" s="48">
        <f>无形资产—土地使用权!J20</f>
        <v>5632961.5099999998</v>
      </c>
      <c r="D5" s="48">
        <f>无形资产—土地使用权!K20</f>
        <v>5632961.5099999998</v>
      </c>
      <c r="E5" s="48">
        <f>无形资产—土地使用权!L20</f>
        <v>5512100</v>
      </c>
      <c r="F5" s="88">
        <f>IF(D5=0,0,ROUND((E5-D5)/D5*100,2))</f>
        <v>-2.15</v>
      </c>
      <c r="G5" s="304"/>
      <c r="H5" s="5">
        <f>C5/10000</f>
        <v>563.29615100000001</v>
      </c>
      <c r="I5" s="5">
        <f>D5/10000</f>
        <v>563.29615100000001</v>
      </c>
      <c r="J5" s="5">
        <f>E5/10000</f>
        <v>551.21</v>
      </c>
      <c r="K5" s="5">
        <f>E5-D5</f>
        <v>-120861.50999999978</v>
      </c>
    </row>
    <row r="6" spans="1:13" s="5" customFormat="1" ht="21" customHeight="1">
      <c r="A6" s="23" t="s">
        <v>1148</v>
      </c>
      <c r="B6" s="65" t="s">
        <v>1149</v>
      </c>
      <c r="C6" s="301">
        <f>无形资产—资源开采权!I21</f>
        <v>0</v>
      </c>
      <c r="D6" s="301">
        <f>无形资产—资源开采权!J21</f>
        <v>0</v>
      </c>
      <c r="E6" s="301">
        <f>无形资产—资源开采权!K21</f>
        <v>0</v>
      </c>
      <c r="F6" s="88">
        <f>IF(D6=0,0,ROUND((E6-D6)/D6*100,2))</f>
        <v>0</v>
      </c>
      <c r="G6" s="304"/>
    </row>
    <row r="7" spans="1:13" s="5" customFormat="1" ht="21" customHeight="1">
      <c r="A7" s="23" t="s">
        <v>1150</v>
      </c>
      <c r="B7" s="65" t="s">
        <v>1151</v>
      </c>
      <c r="C7" s="301">
        <f>无形资产—其他无形!G21</f>
        <v>0</v>
      </c>
      <c r="D7" s="301">
        <f>无形资产—其他无形!H21</f>
        <v>0</v>
      </c>
      <c r="E7" s="301">
        <f>无形资产—其他无形!J21</f>
        <v>0</v>
      </c>
      <c r="F7" s="88">
        <f>IF(D7=0,0,ROUND((E7-D7)/D7*100,2))</f>
        <v>0</v>
      </c>
      <c r="G7" s="304"/>
    </row>
    <row r="8" spans="1:13" s="5" customFormat="1" ht="21" customHeight="1">
      <c r="A8" s="297"/>
      <c r="B8" s="300"/>
      <c r="C8" s="301"/>
      <c r="D8" s="301"/>
      <c r="E8" s="299"/>
      <c r="F8" s="75"/>
      <c r="G8" s="301"/>
    </row>
    <row r="9" spans="1:13" s="5" customFormat="1" ht="21" customHeight="1">
      <c r="A9" s="297"/>
      <c r="B9" s="300"/>
      <c r="C9" s="301"/>
      <c r="D9" s="301"/>
      <c r="E9" s="299"/>
      <c r="F9" s="75"/>
      <c r="G9" s="301"/>
    </row>
    <row r="10" spans="1:13" s="5" customFormat="1" ht="21" customHeight="1">
      <c r="A10" s="297"/>
      <c r="B10" s="300"/>
      <c r="C10" s="301"/>
      <c r="D10" s="301"/>
      <c r="E10" s="299"/>
      <c r="F10" s="75"/>
      <c r="G10" s="301"/>
    </row>
    <row r="11" spans="1:13" s="5" customFormat="1" ht="21" customHeight="1">
      <c r="A11" s="297"/>
      <c r="B11" s="300"/>
      <c r="C11" s="301"/>
      <c r="D11" s="301"/>
      <c r="E11" s="299"/>
      <c r="F11" s="75"/>
      <c r="G11" s="301"/>
    </row>
    <row r="12" spans="1:13" s="5" customFormat="1" ht="21" customHeight="1">
      <c r="A12" s="297"/>
      <c r="B12" s="300"/>
      <c r="C12" s="301"/>
      <c r="D12" s="301"/>
      <c r="E12" s="299"/>
      <c r="F12" s="75"/>
      <c r="G12" s="301"/>
    </row>
    <row r="13" spans="1:13" s="5" customFormat="1" ht="21" customHeight="1">
      <c r="A13" s="297"/>
      <c r="B13" s="300"/>
      <c r="C13" s="301"/>
      <c r="D13" s="301"/>
      <c r="E13" s="299"/>
      <c r="F13" s="75"/>
      <c r="G13" s="301"/>
    </row>
    <row r="14" spans="1:13" s="5" customFormat="1" ht="21" customHeight="1">
      <c r="A14" s="297"/>
      <c r="B14" s="300"/>
      <c r="C14" s="301"/>
      <c r="D14" s="301"/>
      <c r="E14" s="299"/>
      <c r="F14" s="75"/>
      <c r="G14" s="301"/>
    </row>
    <row r="15" spans="1:13" s="5" customFormat="1" ht="21" customHeight="1">
      <c r="A15" s="297"/>
      <c r="B15" s="300"/>
      <c r="C15" s="301"/>
      <c r="D15" s="301"/>
      <c r="E15" s="299"/>
      <c r="F15" s="75"/>
      <c r="G15" s="301"/>
    </row>
    <row r="16" spans="1:13" s="5" customFormat="1" ht="21" customHeight="1">
      <c r="A16" s="297"/>
      <c r="B16" s="62"/>
      <c r="C16" s="299"/>
      <c r="D16" s="299"/>
      <c r="E16" s="299"/>
      <c r="F16" s="75"/>
      <c r="G16" s="61"/>
    </row>
    <row r="17" spans="1:10" s="5" customFormat="1" ht="21" customHeight="1">
      <c r="A17" s="297"/>
      <c r="B17" s="62"/>
      <c r="C17" s="299"/>
      <c r="D17" s="299"/>
      <c r="E17" s="299"/>
      <c r="F17" s="75"/>
      <c r="G17" s="61"/>
    </row>
    <row r="18" spans="1:10" s="5" customFormat="1" ht="21" customHeight="1">
      <c r="A18" s="23"/>
      <c r="B18" s="17" t="s">
        <v>1152</v>
      </c>
      <c r="C18" s="28"/>
      <c r="D18" s="28">
        <f>SUM(D3:D17)</f>
        <v>5632961.5099999998</v>
      </c>
      <c r="E18" s="28">
        <f>SUM(E3:E17)</f>
        <v>5512100</v>
      </c>
      <c r="F18" s="75">
        <f>IF(D18=0,0,ROUND((E18-D18)/D18*100,2))</f>
        <v>-2.15</v>
      </c>
      <c r="G18" s="27"/>
    </row>
    <row r="19" spans="1:10" s="5" customFormat="1" ht="21" customHeight="1">
      <c r="A19" s="23"/>
      <c r="B19" s="17" t="s">
        <v>1153</v>
      </c>
      <c r="C19" s="28"/>
      <c r="D19" s="28">
        <f>无形资产—土地使用权!K19+无形资产—资源开采权!J20+无形资产—其他无形!H20</f>
        <v>0</v>
      </c>
      <c r="E19" s="28">
        <f>无形资产—土地使用权!L19+无形资产—资源开采权!K20+无形资产—其他无形!I20</f>
        <v>0</v>
      </c>
      <c r="F19" s="75">
        <f>IF(D19=0,0,ROUND((E19-D19)/D19*100,2))</f>
        <v>0</v>
      </c>
      <c r="G19" s="27"/>
    </row>
    <row r="20" spans="1:10" s="6" customFormat="1" ht="21" customHeight="1">
      <c r="A20" s="27"/>
      <c r="B20" s="17" t="s">
        <v>1154</v>
      </c>
      <c r="C20" s="28"/>
      <c r="D20" s="28">
        <f>D18-D19</f>
        <v>5632961.5099999998</v>
      </c>
      <c r="E20" s="28">
        <f>E18-E19</f>
        <v>5512100</v>
      </c>
      <c r="F20" s="75">
        <f>IF(D20=0,0,ROUND((E20-D20)/D20*100,2))</f>
        <v>-2.15</v>
      </c>
      <c r="G20" s="27"/>
    </row>
    <row r="21" spans="1:10" s="7" customFormat="1" ht="16.5" customHeight="1">
      <c r="A21" s="145"/>
      <c r="B21" s="364"/>
      <c r="D21" s="145"/>
      <c r="G21" s="74" t="str">
        <f>油气资产!H22</f>
        <v>北京卓信大华资产评估有限公司</v>
      </c>
      <c r="I21" s="1043"/>
      <c r="J21" s="1043"/>
    </row>
    <row r="22" spans="1:10" s="7" customFormat="1" ht="16.5" customHeight="1">
      <c r="A22" s="145"/>
      <c r="B22" s="145"/>
      <c r="C22" s="145"/>
      <c r="D22" s="5"/>
      <c r="E22" s="5"/>
      <c r="F22" s="5"/>
      <c r="G22" s="5"/>
      <c r="H22" s="5"/>
      <c r="I22" s="5"/>
      <c r="J22" s="5"/>
    </row>
    <row r="23" spans="1:10" s="5" customFormat="1" ht="12.75"/>
    <row r="24" spans="1:10" s="5" customFormat="1" ht="12.75"/>
    <row r="25" spans="1:10" s="5" customFormat="1" ht="12.75"/>
    <row r="26" spans="1:10" s="5" customFormat="1" ht="12.75"/>
    <row r="27" spans="1:10" s="5" customFormat="1" ht="12.75"/>
    <row r="28" spans="1:10" s="5" customFormat="1" ht="12.75"/>
    <row r="29" spans="1:10" s="5" customFormat="1" ht="12.75"/>
    <row r="30" spans="1:10" s="5" customFormat="1" ht="12.75"/>
    <row r="31" spans="1:10" s="5" customFormat="1" ht="12.75"/>
    <row r="32" spans="1:10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2" s="31" customFormat="1" ht="12.75"/>
    <row r="66" spans="1:2" s="31" customFormat="1" ht="12.75"/>
    <row r="67" spans="1:2" s="31" customFormat="1" ht="12.75"/>
    <row r="68" spans="1:2" s="31" customFormat="1" ht="12.75"/>
    <row r="69" spans="1:2" s="31" customFormat="1" ht="12.75"/>
    <row r="70" spans="1:2" s="31" customFormat="1" ht="12.75"/>
    <row r="71" spans="1:2" s="31" customFormat="1" ht="12.75"/>
    <row r="72" spans="1:2" s="31" customFormat="1" ht="12.75"/>
    <row r="73" spans="1:2" s="31" customFormat="1" ht="12.75"/>
    <row r="74" spans="1:2" s="31" customFormat="1" ht="12.75"/>
    <row r="75" spans="1:2" s="31" customFormat="1" ht="12.75"/>
    <row r="76" spans="1:2" s="31" customFormat="1" ht="12.75"/>
    <row r="77" spans="1:2" s="31" customFormat="1" ht="12.75"/>
    <row r="78" spans="1:2">
      <c r="A78" s="31"/>
      <c r="B78" s="31"/>
    </row>
    <row r="79" spans="1:2">
      <c r="A79" s="31"/>
      <c r="B79" s="31"/>
    </row>
    <row r="80" spans="1:2">
      <c r="A80" s="31"/>
      <c r="B80" s="31"/>
    </row>
    <row r="81" spans="1:2">
      <c r="A81" s="31"/>
      <c r="B81" s="31"/>
    </row>
    <row r="82" spans="1:2">
      <c r="A82" s="31"/>
      <c r="B82" s="31"/>
    </row>
    <row r="83" spans="1:2">
      <c r="A83" s="31"/>
      <c r="B83" s="31"/>
    </row>
    <row r="84" spans="1:2">
      <c r="A84" s="31"/>
      <c r="B84" s="31"/>
    </row>
    <row r="85" spans="1:2">
      <c r="A85" s="31"/>
      <c r="B85" s="31"/>
    </row>
    <row r="86" spans="1:2">
      <c r="A86" s="31"/>
      <c r="B86" s="31"/>
    </row>
    <row r="87" spans="1:2">
      <c r="A87" s="31"/>
      <c r="B87" s="31"/>
    </row>
    <row r="88" spans="1:2">
      <c r="A88" s="31"/>
      <c r="B88" s="31"/>
    </row>
    <row r="89" spans="1:2">
      <c r="A89" s="31"/>
      <c r="B89" s="31"/>
    </row>
    <row r="90" spans="1:2">
      <c r="A90" s="31"/>
      <c r="B90" s="31"/>
    </row>
    <row r="91" spans="1:2">
      <c r="A91" s="31"/>
      <c r="B91" s="31"/>
    </row>
    <row r="92" spans="1:2">
      <c r="A92" s="31"/>
      <c r="B92" s="31"/>
    </row>
    <row r="93" spans="1:2">
      <c r="A93" s="31"/>
      <c r="B93" s="31"/>
    </row>
    <row r="94" spans="1:2">
      <c r="A94" s="31"/>
      <c r="B94" s="31"/>
    </row>
    <row r="95" spans="1:2">
      <c r="A95" s="31"/>
      <c r="B95" s="31"/>
    </row>
    <row r="96" spans="1:2">
      <c r="A96" s="31"/>
      <c r="B96" s="31"/>
    </row>
    <row r="97" spans="1:2">
      <c r="A97" s="31"/>
      <c r="B97" s="31"/>
    </row>
    <row r="98" spans="1:2">
      <c r="A98" s="31"/>
      <c r="B98" s="31"/>
    </row>
    <row r="99" spans="1:2">
      <c r="A99" s="31"/>
      <c r="B99" s="31"/>
    </row>
    <row r="100" spans="1:2">
      <c r="A100" s="31"/>
      <c r="B100" s="31"/>
    </row>
    <row r="101" spans="1:2">
      <c r="A101" s="31"/>
      <c r="B101" s="31"/>
    </row>
    <row r="102" spans="1:2">
      <c r="A102" s="31"/>
      <c r="B102" s="31"/>
    </row>
    <row r="103" spans="1:2">
      <c r="A103" s="31"/>
      <c r="B103" s="31"/>
    </row>
    <row r="104" spans="1:2">
      <c r="A104" s="31"/>
      <c r="B104" s="31"/>
    </row>
    <row r="105" spans="1:2">
      <c r="A105" s="31"/>
      <c r="B105" s="31"/>
    </row>
    <row r="106" spans="1:2">
      <c r="A106" s="31"/>
      <c r="B106" s="31"/>
    </row>
    <row r="107" spans="1:2">
      <c r="A107" s="31"/>
      <c r="B107" s="31"/>
    </row>
    <row r="108" spans="1:2">
      <c r="A108" s="31"/>
      <c r="B108" s="31"/>
    </row>
    <row r="109" spans="1:2">
      <c r="A109" s="31"/>
      <c r="B109" s="31"/>
    </row>
    <row r="110" spans="1:2">
      <c r="A110" s="31"/>
      <c r="B110" s="31"/>
    </row>
    <row r="111" spans="1:2">
      <c r="A111" s="31"/>
      <c r="B111" s="31"/>
    </row>
    <row r="112" spans="1:2">
      <c r="A112" s="31"/>
      <c r="B112" s="31"/>
    </row>
    <row r="113" spans="1:2">
      <c r="A113" s="31"/>
      <c r="B113" s="31"/>
    </row>
    <row r="114" spans="1:2">
      <c r="A114" s="31"/>
      <c r="B114" s="31"/>
    </row>
    <row r="115" spans="1:2">
      <c r="A115" s="31"/>
      <c r="B115" s="31"/>
    </row>
    <row r="116" spans="1:2">
      <c r="A116" s="31"/>
      <c r="B116" s="31"/>
    </row>
    <row r="117" spans="1:2">
      <c r="A117" s="31"/>
      <c r="B117" s="31"/>
    </row>
    <row r="118" spans="1:2">
      <c r="A118" s="31"/>
      <c r="B118" s="31"/>
    </row>
    <row r="119" spans="1:2">
      <c r="A119" s="31"/>
      <c r="B119" s="31"/>
    </row>
    <row r="120" spans="1:2">
      <c r="A120" s="31"/>
      <c r="B120" s="31"/>
    </row>
    <row r="121" spans="1:2">
      <c r="A121" s="31"/>
      <c r="B121" s="31"/>
    </row>
    <row r="122" spans="1:2">
      <c r="A122" s="31"/>
      <c r="B122" s="31"/>
    </row>
    <row r="123" spans="1:2">
      <c r="A123" s="31"/>
      <c r="B123" s="31"/>
    </row>
    <row r="124" spans="1:2">
      <c r="A124" s="31"/>
      <c r="B124" s="31"/>
    </row>
    <row r="125" spans="1:2">
      <c r="A125" s="31"/>
      <c r="B125" s="31"/>
    </row>
    <row r="126" spans="1:2">
      <c r="A126" s="31"/>
      <c r="B126" s="31"/>
    </row>
    <row r="127" spans="1:2">
      <c r="A127" s="31"/>
      <c r="B127" s="31"/>
    </row>
    <row r="128" spans="1:2">
      <c r="A128" s="31"/>
      <c r="B128" s="31"/>
    </row>
    <row r="129" spans="1:2">
      <c r="A129" s="31"/>
      <c r="B129" s="31"/>
    </row>
    <row r="130" spans="1:2">
      <c r="A130" s="31"/>
      <c r="B130" s="31"/>
    </row>
    <row r="131" spans="1:2">
      <c r="A131" s="31"/>
      <c r="B131" s="31"/>
    </row>
    <row r="132" spans="1:2">
      <c r="A132" s="31"/>
      <c r="B132" s="31"/>
    </row>
    <row r="133" spans="1:2">
      <c r="A133" s="31"/>
      <c r="B133" s="31"/>
    </row>
    <row r="134" spans="1:2">
      <c r="A134" s="31"/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/>
      <c r="B138" s="31"/>
    </row>
    <row r="139" spans="1:2">
      <c r="A139" s="31"/>
      <c r="B139" s="31"/>
    </row>
    <row r="140" spans="1:2">
      <c r="A140" s="31"/>
      <c r="B140" s="31"/>
    </row>
    <row r="141" spans="1:2">
      <c r="A141" s="31"/>
      <c r="B141" s="31"/>
    </row>
    <row r="142" spans="1:2">
      <c r="A142" s="31"/>
      <c r="B142" s="31"/>
    </row>
    <row r="143" spans="1:2">
      <c r="A143" s="31"/>
      <c r="B143" s="31"/>
    </row>
    <row r="144" spans="1:2">
      <c r="A144" s="31"/>
      <c r="B144" s="31"/>
    </row>
    <row r="145" spans="1:2">
      <c r="A145" s="31"/>
      <c r="B145" s="31"/>
    </row>
    <row r="146" spans="1:2">
      <c r="A146" s="31"/>
      <c r="B146" s="31"/>
    </row>
  </sheetData>
  <mergeCells count="2">
    <mergeCell ref="B1:F1"/>
    <mergeCell ref="I21:J21"/>
  </mergeCells>
  <phoneticPr fontId="12" type="noConversion"/>
  <printOptions horizontalCentered="1"/>
  <pageMargins left="0.74803149606299202" right="0.74803149606299202" top="0.70866141732283505" bottom="0.94488188976377996" header="1.1100000000000001" footer="0.62992125984252001"/>
  <pageSetup paperSize="9" orientation="landscape" r:id="rId1"/>
  <headerFooter>
    <oddHeader>&amp;R&amp;"宋体,加粗"&amp;10第 &amp;P 页，共 &amp;N 页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1" tint="0.499984740745262"/>
  </sheetPr>
  <dimension ref="A1:U145"/>
  <sheetViews>
    <sheetView view="pageBreakPreview" zoomScaleNormal="100" zoomScaleSheetLayoutView="100" workbookViewId="0">
      <pane xSplit="3" ySplit="4" topLeftCell="D5" activePane="bottomRight" state="frozen"/>
      <selection pane="topRight"/>
      <selection pane="bottomLeft"/>
      <selection pane="bottomRight" activeCell="T7" sqref="T7"/>
    </sheetView>
  </sheetViews>
  <sheetFormatPr defaultColWidth="8.75" defaultRowHeight="15.75"/>
  <cols>
    <col min="1" max="1" width="5.125" style="2" customWidth="1"/>
    <col min="2" max="2" width="14.25" style="2" customWidth="1"/>
    <col min="3" max="3" width="9.25" style="2" customWidth="1"/>
    <col min="4" max="4" width="4.75" style="2" customWidth="1"/>
    <col min="5" max="5" width="5.625" style="2" customWidth="1"/>
    <col min="6" max="6" width="5.125" style="2" customWidth="1"/>
    <col min="7" max="7" width="5.75" style="2" customWidth="1"/>
    <col min="8" max="8" width="4.625" style="2" customWidth="1"/>
    <col min="9" max="9" width="8.5" style="2" customWidth="1"/>
    <col min="10" max="10" width="11.25" style="2" customWidth="1"/>
    <col min="11" max="11" width="10.25" style="2" customWidth="1"/>
    <col min="12" max="12" width="9.75" style="2" customWidth="1"/>
    <col min="13" max="13" width="7.25" style="2" customWidth="1"/>
    <col min="14" max="14" width="9.875" style="2" customWidth="1"/>
    <col min="15" max="15" width="11.125" style="2" customWidth="1"/>
    <col min="16" max="16" width="12.75" style="2" customWidth="1"/>
    <col min="17" max="19" width="8.75" style="2" customWidth="1"/>
    <col min="20" max="20" width="13.5" style="2" customWidth="1"/>
    <col min="21" max="16384" width="8.75" style="2"/>
  </cols>
  <sheetData>
    <row r="1" spans="1:21" ht="30" customHeight="1">
      <c r="A1" s="293"/>
      <c r="B1" s="965" t="s">
        <v>1155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74" t="s">
        <v>1156</v>
      </c>
      <c r="T1" s="31"/>
      <c r="U1" s="31"/>
    </row>
    <row r="2" spans="1:21" ht="15" customHeight="1">
      <c r="O2" s="74"/>
      <c r="T2" s="31"/>
      <c r="U2" s="31"/>
    </row>
    <row r="3" spans="1:21" s="3" customFormat="1" ht="21" customHeight="1">
      <c r="A3" s="145" t="str">
        <f>分类汇总表!A3</f>
        <v>产权持有人名称：毕节赛德水泥有限公司</v>
      </c>
      <c r="B3" s="145"/>
      <c r="C3" s="145"/>
      <c r="D3" s="146"/>
      <c r="E3" s="146"/>
      <c r="F3" s="145"/>
      <c r="G3" s="348"/>
      <c r="H3" s="348" t="str">
        <f>分类汇总表!D3</f>
        <v xml:space="preserve">          评估基准日：2022年12月31日</v>
      </c>
      <c r="I3" s="145"/>
      <c r="J3" s="146"/>
      <c r="K3" s="145"/>
      <c r="L3" s="31"/>
      <c r="M3" s="31"/>
      <c r="N3" s="31"/>
      <c r="O3" s="74" t="s">
        <v>158</v>
      </c>
    </row>
    <row r="4" spans="1:21" s="4" customFormat="1" ht="31.15" customHeight="1">
      <c r="A4" s="17" t="s">
        <v>88</v>
      </c>
      <c r="B4" s="17" t="s">
        <v>1157</v>
      </c>
      <c r="C4" s="17" t="s">
        <v>608</v>
      </c>
      <c r="D4" s="17" t="s">
        <v>609</v>
      </c>
      <c r="E4" s="17" t="s">
        <v>1158</v>
      </c>
      <c r="F4" s="17" t="s">
        <v>1159</v>
      </c>
      <c r="G4" s="17" t="s">
        <v>611</v>
      </c>
      <c r="H4" s="17" t="s">
        <v>620</v>
      </c>
      <c r="I4" s="69" t="s">
        <v>614</v>
      </c>
      <c r="J4" s="69" t="s">
        <v>1145</v>
      </c>
      <c r="K4" s="69" t="s">
        <v>24</v>
      </c>
      <c r="L4" s="69" t="s">
        <v>25</v>
      </c>
      <c r="M4" s="17" t="s">
        <v>27</v>
      </c>
      <c r="N4" s="17" t="s">
        <v>348</v>
      </c>
      <c r="O4" s="17" t="s">
        <v>160</v>
      </c>
      <c r="P4" s="70" t="s">
        <v>462</v>
      </c>
    </row>
    <row r="5" spans="1:21" s="5" customFormat="1" ht="36">
      <c r="A5" s="19">
        <f>ROW()-4</f>
        <v>1</v>
      </c>
      <c r="B5" s="331" t="s">
        <v>1160</v>
      </c>
      <c r="C5" s="349" t="s">
        <v>1161</v>
      </c>
      <c r="D5" s="350">
        <v>41656</v>
      </c>
      <c r="E5" s="114" t="s">
        <v>1162</v>
      </c>
      <c r="F5" s="351" t="s">
        <v>1163</v>
      </c>
      <c r="G5" s="352">
        <v>50</v>
      </c>
      <c r="H5" s="353" t="s">
        <v>1164</v>
      </c>
      <c r="I5" s="354">
        <v>18559.310000000001</v>
      </c>
      <c r="J5" s="334">
        <v>5632961.5099999998</v>
      </c>
      <c r="K5" s="197">
        <v>5632961.5099999998</v>
      </c>
      <c r="L5" s="272">
        <v>5512100</v>
      </c>
      <c r="M5" s="344">
        <f>IF(K5=0,0,ROUND((L5-K5)/K5*100,2))</f>
        <v>-2.15</v>
      </c>
      <c r="N5" s="355">
        <f>L5/I5</f>
        <v>296.99918800860593</v>
      </c>
      <c r="O5" s="17"/>
      <c r="P5" s="356"/>
      <c r="Q5" s="361"/>
      <c r="R5" s="362"/>
      <c r="S5" s="363"/>
      <c r="T5" s="7"/>
    </row>
    <row r="6" spans="1:21" s="5" customFormat="1" ht="21" customHeight="1">
      <c r="A6" s="19">
        <f>ROW()-4</f>
        <v>2</v>
      </c>
      <c r="B6" s="331"/>
      <c r="C6" s="332"/>
      <c r="D6" s="114"/>
      <c r="E6" s="114"/>
      <c r="F6" s="114"/>
      <c r="G6" s="114"/>
      <c r="H6" s="269"/>
      <c r="I6" s="334"/>
      <c r="J6" s="334"/>
      <c r="K6" s="197"/>
      <c r="L6" s="272"/>
      <c r="M6" s="344">
        <f>IF(K6=0,0,ROUND((L6-K6)/K6*100,2))</f>
        <v>0</v>
      </c>
      <c r="N6" s="344"/>
      <c r="O6" s="17"/>
      <c r="P6" s="20"/>
    </row>
    <row r="7" spans="1:21" s="5" customFormat="1" ht="21" customHeight="1">
      <c r="A7" s="19">
        <f>ROW()-4</f>
        <v>3</v>
      </c>
      <c r="B7" s="331"/>
      <c r="C7" s="332"/>
      <c r="D7" s="114"/>
      <c r="E7" s="114"/>
      <c r="F7" s="114"/>
      <c r="G7" s="114"/>
      <c r="H7" s="269"/>
      <c r="I7" s="334"/>
      <c r="J7" s="334"/>
      <c r="K7" s="197"/>
      <c r="L7" s="272"/>
      <c r="M7" s="116"/>
      <c r="N7" s="116"/>
      <c r="O7" s="17"/>
      <c r="P7" s="20"/>
    </row>
    <row r="8" spans="1:21" s="5" customFormat="1" ht="21" customHeight="1">
      <c r="A8" s="236"/>
      <c r="B8" s="331"/>
      <c r="C8" s="332"/>
      <c r="D8" s="114"/>
      <c r="E8" s="114"/>
      <c r="F8" s="114"/>
      <c r="G8" s="114"/>
      <c r="H8" s="269"/>
      <c r="I8" s="334"/>
      <c r="J8" s="334"/>
      <c r="K8" s="197"/>
      <c r="L8" s="272"/>
      <c r="M8" s="116"/>
      <c r="N8" s="116"/>
      <c r="O8" s="17"/>
      <c r="P8" s="20"/>
    </row>
    <row r="9" spans="1:21" s="5" customFormat="1" ht="21" customHeight="1">
      <c r="A9" s="236"/>
      <c r="B9" s="331"/>
      <c r="C9" s="332"/>
      <c r="D9" s="114"/>
      <c r="E9" s="114"/>
      <c r="F9" s="114"/>
      <c r="G9" s="114"/>
      <c r="H9" s="269"/>
      <c r="I9" s="334"/>
      <c r="J9" s="334"/>
      <c r="K9" s="197"/>
      <c r="L9" s="272"/>
      <c r="M9" s="116"/>
      <c r="N9" s="116"/>
      <c r="O9" s="17"/>
      <c r="P9" s="20"/>
    </row>
    <row r="10" spans="1:21" s="5" customFormat="1" ht="21" customHeight="1">
      <c r="A10" s="236"/>
      <c r="B10" s="331"/>
      <c r="C10" s="332"/>
      <c r="D10" s="114"/>
      <c r="E10" s="114"/>
      <c r="F10" s="114"/>
      <c r="G10" s="114"/>
      <c r="H10" s="269"/>
      <c r="I10" s="334"/>
      <c r="J10" s="334"/>
      <c r="K10" s="197"/>
      <c r="L10" s="272"/>
      <c r="M10" s="116"/>
      <c r="N10" s="116"/>
      <c r="O10" s="17"/>
      <c r="P10" s="20"/>
    </row>
    <row r="11" spans="1:21" s="5" customFormat="1" ht="21" customHeight="1">
      <c r="A11" s="236"/>
      <c r="B11" s="331"/>
      <c r="C11" s="332"/>
      <c r="D11" s="114"/>
      <c r="E11" s="114"/>
      <c r="F11" s="114"/>
      <c r="G11" s="114"/>
      <c r="H11" s="269"/>
      <c r="I11" s="334"/>
      <c r="J11" s="334"/>
      <c r="K11" s="197"/>
      <c r="L11" s="272"/>
      <c r="M11" s="116"/>
      <c r="N11" s="116"/>
      <c r="O11" s="17"/>
      <c r="P11" s="20"/>
    </row>
    <row r="12" spans="1:21" s="5" customFormat="1" ht="21" customHeight="1">
      <c r="A12" s="236"/>
      <c r="B12" s="331"/>
      <c r="C12" s="332"/>
      <c r="D12" s="114"/>
      <c r="E12" s="114"/>
      <c r="F12" s="114"/>
      <c r="G12" s="114"/>
      <c r="H12" s="269"/>
      <c r="I12" s="334"/>
      <c r="J12" s="334"/>
      <c r="K12" s="197"/>
      <c r="L12" s="272"/>
      <c r="M12" s="116"/>
      <c r="N12" s="116"/>
      <c r="O12" s="17"/>
      <c r="P12" s="20"/>
    </row>
    <row r="13" spans="1:21" s="5" customFormat="1" ht="21" customHeight="1">
      <c r="A13" s="236"/>
      <c r="B13" s="331"/>
      <c r="C13" s="332"/>
      <c r="D13" s="114"/>
      <c r="E13" s="114"/>
      <c r="F13" s="114"/>
      <c r="G13" s="114"/>
      <c r="H13" s="269"/>
      <c r="I13" s="334"/>
      <c r="J13" s="334"/>
      <c r="K13" s="197"/>
      <c r="L13" s="272"/>
      <c r="M13" s="116"/>
      <c r="N13" s="116"/>
      <c r="O13" s="17"/>
      <c r="P13" s="20"/>
    </row>
    <row r="14" spans="1:21" s="5" customFormat="1" ht="21" customHeight="1">
      <c r="A14" s="236"/>
      <c r="B14" s="118"/>
      <c r="C14" s="332"/>
      <c r="D14" s="114"/>
      <c r="E14" s="114"/>
      <c r="F14" s="114"/>
      <c r="G14" s="114"/>
      <c r="H14" s="269"/>
      <c r="I14" s="334"/>
      <c r="J14" s="334"/>
      <c r="K14" s="334"/>
      <c r="L14" s="334"/>
      <c r="M14" s="116"/>
      <c r="N14" s="116"/>
      <c r="O14" s="20"/>
      <c r="P14" s="20"/>
    </row>
    <row r="15" spans="1:21" s="5" customFormat="1" ht="21" customHeight="1">
      <c r="A15" s="236"/>
      <c r="B15" s="23"/>
      <c r="C15" s="332"/>
      <c r="D15" s="237"/>
      <c r="E15" s="237"/>
      <c r="F15" s="237"/>
      <c r="G15" s="237"/>
      <c r="H15" s="36"/>
      <c r="I15" s="341"/>
      <c r="J15" s="334"/>
      <c r="K15" s="334"/>
      <c r="L15" s="346"/>
      <c r="M15" s="116"/>
      <c r="N15" s="116"/>
      <c r="O15" s="20"/>
      <c r="P15" s="20"/>
    </row>
    <row r="16" spans="1:21" s="5" customFormat="1" ht="21" customHeight="1">
      <c r="A16" s="236"/>
      <c r="B16" s="23"/>
      <c r="C16" s="332"/>
      <c r="D16" s="237"/>
      <c r="E16" s="237"/>
      <c r="F16" s="237"/>
      <c r="G16" s="237"/>
      <c r="H16" s="36"/>
      <c r="I16" s="341"/>
      <c r="J16" s="334"/>
      <c r="K16" s="334"/>
      <c r="L16" s="346"/>
      <c r="M16" s="116"/>
      <c r="N16" s="116"/>
      <c r="O16" s="20"/>
      <c r="P16" s="20"/>
    </row>
    <row r="17" spans="1:16" s="5" customFormat="1" ht="21" customHeight="1">
      <c r="A17" s="25"/>
      <c r="B17" s="17"/>
      <c r="C17" s="35"/>
      <c r="D17" s="17"/>
      <c r="E17" s="17"/>
      <c r="F17" s="17"/>
      <c r="G17" s="17"/>
      <c r="H17" s="17"/>
      <c r="I17" s="339"/>
      <c r="J17" s="158"/>
      <c r="K17" s="158"/>
      <c r="L17" s="346"/>
      <c r="M17" s="357"/>
      <c r="N17" s="357"/>
      <c r="O17" s="20"/>
      <c r="P17" s="20"/>
    </row>
    <row r="18" spans="1:16" s="5" customFormat="1" ht="21" customHeight="1">
      <c r="A18" s="23"/>
      <c r="B18" s="17" t="s">
        <v>1165</v>
      </c>
      <c r="C18" s="20"/>
      <c r="D18" s="36"/>
      <c r="E18" s="36"/>
      <c r="F18" s="36"/>
      <c r="G18" s="36"/>
      <c r="H18" s="36"/>
      <c r="I18" s="358">
        <f>SUM(I5:I17)</f>
        <v>18559.310000000001</v>
      </c>
      <c r="J18" s="340">
        <f>SUM(J5:J17)</f>
        <v>5632961.5099999998</v>
      </c>
      <c r="K18" s="340">
        <f>SUM(K5:K17)</f>
        <v>5632961.5099999998</v>
      </c>
      <c r="L18" s="340">
        <f>SUM(L5:L17)</f>
        <v>5512100</v>
      </c>
      <c r="M18" s="162">
        <f>IF(K18=0,0,ROUND((L18-K18)/K18*100,2))</f>
        <v>-2.15</v>
      </c>
      <c r="N18" s="162"/>
      <c r="O18" s="20"/>
      <c r="P18" s="20"/>
    </row>
    <row r="19" spans="1:16" s="5" customFormat="1" ht="21" customHeight="1">
      <c r="A19" s="23"/>
      <c r="B19" s="17" t="s">
        <v>245</v>
      </c>
      <c r="C19" s="20"/>
      <c r="D19" s="36"/>
      <c r="E19" s="36"/>
      <c r="F19" s="36"/>
      <c r="G19" s="36"/>
      <c r="H19" s="36"/>
      <c r="I19" s="358"/>
      <c r="J19" s="359"/>
      <c r="K19" s="359"/>
      <c r="L19" s="346"/>
      <c r="M19" s="162"/>
      <c r="N19" s="162"/>
      <c r="O19" s="20"/>
      <c r="P19" s="20"/>
    </row>
    <row r="20" spans="1:16" s="6" customFormat="1" ht="21" customHeight="1">
      <c r="A20" s="17"/>
      <c r="B20" s="17" t="s">
        <v>1166</v>
      </c>
      <c r="C20" s="27"/>
      <c r="D20" s="27"/>
      <c r="E20" s="27"/>
      <c r="F20" s="27"/>
      <c r="G20" s="27"/>
      <c r="H20" s="27"/>
      <c r="I20" s="358">
        <f>SUM(I7:I19)</f>
        <v>18559.310000000001</v>
      </c>
      <c r="J20" s="360">
        <f>J18-J19</f>
        <v>5632961.5099999998</v>
      </c>
      <c r="K20" s="360">
        <f>K18-K19</f>
        <v>5632961.5099999998</v>
      </c>
      <c r="L20" s="360">
        <f>L18-L19</f>
        <v>5512100</v>
      </c>
      <c r="M20" s="162">
        <f>IF(K20=0,0,ROUND((L20-K20)/K20*100,2))</f>
        <v>-2.15</v>
      </c>
      <c r="N20" s="162"/>
      <c r="O20" s="27"/>
      <c r="P20" s="27"/>
    </row>
    <row r="21" spans="1:16" s="7" customFormat="1" ht="14.25" customHeight="1">
      <c r="A21" s="145" t="str">
        <f>填表必读!A9&amp;填表必读!B9</f>
        <v>产权持有人填表人：刘竹</v>
      </c>
      <c r="B21" s="102"/>
      <c r="I21" s="145" t="str">
        <f>填表必读!A19&amp;填表必读!B19</f>
        <v>评估人员：</v>
      </c>
      <c r="J21" s="145" t="s">
        <v>10</v>
      </c>
      <c r="L21" s="1043" t="str">
        <f>现金!G21</f>
        <v>北京卓信大华资产评估有限公司</v>
      </c>
      <c r="M21" s="1043"/>
      <c r="N21" s="1043"/>
      <c r="O21" s="1043"/>
    </row>
    <row r="22" spans="1:16" s="5" customFormat="1" ht="12.75">
      <c r="A22" s="145" t="str">
        <f>填表必读!A11&amp;填表必读!B11</f>
        <v>填表日期：2023年5月5日</v>
      </c>
      <c r="K22" s="329"/>
    </row>
    <row r="23" spans="1:16" s="5" customFormat="1" ht="12.75"/>
    <row r="24" spans="1:16" s="5" customFormat="1" ht="12.75"/>
    <row r="25" spans="1:16" s="5" customFormat="1" ht="12.75"/>
    <row r="26" spans="1:16" s="5" customFormat="1" ht="12.75"/>
    <row r="27" spans="1:16" s="5" customFormat="1" ht="12.75"/>
    <row r="28" spans="1:16" s="5" customFormat="1" ht="12.75"/>
    <row r="29" spans="1:16" s="5" customFormat="1" ht="12.75"/>
    <row r="30" spans="1:16" s="5" customFormat="1" ht="12.75"/>
    <row r="31" spans="1:16" s="5" customFormat="1" ht="12.75"/>
    <row r="32" spans="1:16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31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3" s="31" customFormat="1" ht="12.75"/>
    <row r="66" spans="1:3" s="31" customFormat="1" ht="12.75"/>
    <row r="67" spans="1:3" s="31" customFormat="1" ht="12.75"/>
    <row r="68" spans="1:3" s="31" customFormat="1" ht="12.75"/>
    <row r="69" spans="1:3" s="31" customFormat="1" ht="12.75"/>
    <row r="70" spans="1:3" s="31" customFormat="1" ht="12.75"/>
    <row r="71" spans="1:3" s="31" customFormat="1" ht="12.75"/>
    <row r="72" spans="1:3" s="31" customFormat="1" ht="12.75"/>
    <row r="73" spans="1:3" s="31" customFormat="1" ht="12.75"/>
    <row r="74" spans="1:3" s="31" customFormat="1" ht="12.75"/>
    <row r="75" spans="1:3" s="31" customFormat="1" ht="12.75"/>
    <row r="76" spans="1:3" s="31" customFormat="1" ht="12.75"/>
    <row r="77" spans="1:3">
      <c r="A77" s="31"/>
      <c r="B77" s="31"/>
      <c r="C77" s="31"/>
    </row>
    <row r="78" spans="1:3">
      <c r="A78" s="31"/>
      <c r="B78" s="31"/>
      <c r="C78" s="31"/>
    </row>
    <row r="79" spans="1:3">
      <c r="A79" s="31"/>
      <c r="B79" s="31"/>
      <c r="C79" s="31"/>
    </row>
    <row r="80" spans="1:3">
      <c r="A80" s="31"/>
      <c r="B80" s="31"/>
      <c r="C80" s="31"/>
    </row>
    <row r="81" spans="1:3">
      <c r="A81" s="31"/>
      <c r="B81" s="31"/>
      <c r="C81" s="31"/>
    </row>
    <row r="82" spans="1:3">
      <c r="A82" s="31"/>
      <c r="B82" s="31"/>
      <c r="C82" s="31"/>
    </row>
    <row r="83" spans="1:3">
      <c r="A83" s="31"/>
      <c r="B83" s="31"/>
      <c r="C83" s="31"/>
    </row>
    <row r="84" spans="1:3">
      <c r="A84" s="31"/>
      <c r="B84" s="31"/>
      <c r="C84" s="31"/>
    </row>
    <row r="85" spans="1:3">
      <c r="A85" s="31"/>
      <c r="B85" s="31"/>
      <c r="C85" s="31"/>
    </row>
    <row r="86" spans="1:3">
      <c r="A86" s="31"/>
      <c r="B86" s="31"/>
      <c r="C86" s="31"/>
    </row>
    <row r="87" spans="1:3">
      <c r="A87" s="31"/>
      <c r="B87" s="31"/>
      <c r="C87" s="31"/>
    </row>
    <row r="88" spans="1:3">
      <c r="A88" s="31"/>
      <c r="B88" s="31"/>
      <c r="C88" s="31"/>
    </row>
    <row r="89" spans="1:3">
      <c r="A89" s="31"/>
      <c r="B89" s="31"/>
      <c r="C89" s="31"/>
    </row>
    <row r="90" spans="1:3">
      <c r="A90" s="31"/>
      <c r="B90" s="31"/>
      <c r="C90" s="31"/>
    </row>
    <row r="91" spans="1:3">
      <c r="A91" s="31"/>
      <c r="B91" s="31"/>
      <c r="C91" s="31"/>
    </row>
    <row r="92" spans="1:3">
      <c r="A92" s="31"/>
      <c r="B92" s="31"/>
      <c r="C92" s="31"/>
    </row>
    <row r="93" spans="1:3">
      <c r="A93" s="31"/>
      <c r="B93" s="31"/>
      <c r="C93" s="31"/>
    </row>
    <row r="94" spans="1:3">
      <c r="A94" s="31"/>
      <c r="B94" s="31"/>
      <c r="C94" s="31"/>
    </row>
    <row r="95" spans="1:3">
      <c r="A95" s="31"/>
      <c r="B95" s="31"/>
      <c r="C95" s="31"/>
    </row>
    <row r="96" spans="1:3">
      <c r="A96" s="31"/>
      <c r="B96" s="31"/>
      <c r="C96" s="31"/>
    </row>
    <row r="97" spans="1:3">
      <c r="A97" s="31"/>
      <c r="B97" s="31"/>
      <c r="C97" s="31"/>
    </row>
    <row r="98" spans="1:3">
      <c r="A98" s="31"/>
      <c r="B98" s="31"/>
      <c r="C98" s="31"/>
    </row>
    <row r="99" spans="1:3">
      <c r="A99" s="31"/>
      <c r="B99" s="31"/>
      <c r="C99" s="31"/>
    </row>
    <row r="100" spans="1:3">
      <c r="A100" s="31"/>
      <c r="B100" s="31"/>
      <c r="C100" s="31"/>
    </row>
    <row r="101" spans="1:3">
      <c r="A101" s="31"/>
      <c r="B101" s="31"/>
      <c r="C101" s="31"/>
    </row>
    <row r="102" spans="1:3">
      <c r="A102" s="31"/>
      <c r="B102" s="31"/>
      <c r="C102" s="31"/>
    </row>
    <row r="103" spans="1:3">
      <c r="A103" s="31"/>
      <c r="B103" s="31"/>
      <c r="C103" s="31"/>
    </row>
    <row r="104" spans="1:3">
      <c r="A104" s="31"/>
      <c r="B104" s="31"/>
      <c r="C104" s="31"/>
    </row>
    <row r="105" spans="1:3">
      <c r="A105" s="31"/>
      <c r="B105" s="31"/>
      <c r="C105" s="31"/>
    </row>
    <row r="106" spans="1:3">
      <c r="A106" s="31"/>
      <c r="B106" s="31"/>
      <c r="C106" s="31"/>
    </row>
    <row r="107" spans="1:3">
      <c r="A107" s="31"/>
      <c r="B107" s="31"/>
      <c r="C107" s="31"/>
    </row>
    <row r="108" spans="1:3">
      <c r="A108" s="31"/>
      <c r="B108" s="31"/>
      <c r="C108" s="31"/>
    </row>
    <row r="109" spans="1:3">
      <c r="A109" s="31"/>
      <c r="B109" s="31"/>
      <c r="C109" s="31"/>
    </row>
    <row r="110" spans="1:3">
      <c r="A110" s="31"/>
      <c r="B110" s="31"/>
      <c r="C110" s="31"/>
    </row>
    <row r="111" spans="1:3">
      <c r="A111" s="31"/>
      <c r="B111" s="31"/>
      <c r="C111" s="31"/>
    </row>
    <row r="112" spans="1:3">
      <c r="A112" s="31"/>
      <c r="B112" s="31"/>
      <c r="C112" s="31"/>
    </row>
    <row r="113" spans="1:3">
      <c r="A113" s="31"/>
      <c r="B113" s="31"/>
      <c r="C113" s="31"/>
    </row>
    <row r="114" spans="1:3">
      <c r="A114" s="31"/>
      <c r="B114" s="31"/>
      <c r="C114" s="31"/>
    </row>
    <row r="115" spans="1:3">
      <c r="A115" s="31"/>
      <c r="B115" s="31"/>
      <c r="C115" s="31"/>
    </row>
    <row r="116" spans="1:3">
      <c r="A116" s="31"/>
      <c r="B116" s="31"/>
      <c r="C116" s="31"/>
    </row>
    <row r="117" spans="1:3">
      <c r="A117" s="31"/>
      <c r="B117" s="31"/>
      <c r="C117" s="31"/>
    </row>
    <row r="118" spans="1:3">
      <c r="A118" s="31"/>
      <c r="B118" s="31"/>
      <c r="C118" s="31"/>
    </row>
    <row r="119" spans="1:3">
      <c r="A119" s="31"/>
      <c r="B119" s="31"/>
      <c r="C119" s="31"/>
    </row>
    <row r="120" spans="1:3">
      <c r="A120" s="31"/>
      <c r="B120" s="31"/>
      <c r="C120" s="31"/>
    </row>
    <row r="121" spans="1:3">
      <c r="A121" s="31"/>
      <c r="B121" s="31"/>
      <c r="C121" s="31"/>
    </row>
    <row r="122" spans="1:3">
      <c r="A122" s="31"/>
      <c r="B122" s="31"/>
      <c r="C122" s="31"/>
    </row>
    <row r="123" spans="1:3">
      <c r="A123" s="31"/>
      <c r="B123" s="31"/>
      <c r="C123" s="31"/>
    </row>
    <row r="124" spans="1:3">
      <c r="A124" s="31"/>
      <c r="B124" s="31"/>
      <c r="C124" s="31"/>
    </row>
    <row r="125" spans="1:3">
      <c r="A125" s="31"/>
      <c r="B125" s="31"/>
      <c r="C125" s="31"/>
    </row>
    <row r="126" spans="1:3">
      <c r="A126" s="31"/>
      <c r="B126" s="31"/>
      <c r="C126" s="31"/>
    </row>
    <row r="127" spans="1:3">
      <c r="A127" s="31"/>
      <c r="B127" s="31"/>
      <c r="C127" s="31"/>
    </row>
    <row r="128" spans="1:3">
      <c r="A128" s="31"/>
      <c r="B128" s="31"/>
      <c r="C128" s="31"/>
    </row>
    <row r="129" spans="1:3">
      <c r="A129" s="31"/>
      <c r="B129" s="31"/>
      <c r="C129" s="31"/>
    </row>
    <row r="130" spans="1:3">
      <c r="A130" s="31"/>
      <c r="B130" s="31"/>
      <c r="C130" s="31"/>
    </row>
    <row r="131" spans="1:3">
      <c r="A131" s="31"/>
      <c r="B131" s="31"/>
      <c r="C131" s="31"/>
    </row>
    <row r="132" spans="1:3">
      <c r="A132" s="31"/>
      <c r="B132" s="31"/>
      <c r="C132" s="31"/>
    </row>
    <row r="133" spans="1:3">
      <c r="A133" s="31"/>
      <c r="B133" s="31"/>
      <c r="C133" s="31"/>
    </row>
    <row r="134" spans="1:3">
      <c r="A134" s="31"/>
      <c r="B134" s="31"/>
      <c r="C134" s="31"/>
    </row>
    <row r="135" spans="1:3">
      <c r="A135" s="31"/>
      <c r="B135" s="31"/>
      <c r="C135" s="31"/>
    </row>
    <row r="136" spans="1:3">
      <c r="A136" s="31"/>
      <c r="B136" s="31"/>
      <c r="C136" s="31"/>
    </row>
    <row r="137" spans="1:3">
      <c r="A137" s="31"/>
      <c r="B137" s="31"/>
      <c r="C137" s="31"/>
    </row>
    <row r="138" spans="1:3">
      <c r="A138" s="31"/>
      <c r="B138" s="31"/>
      <c r="C138" s="31"/>
    </row>
    <row r="139" spans="1:3">
      <c r="A139" s="31"/>
      <c r="B139" s="31"/>
      <c r="C139" s="31"/>
    </row>
    <row r="140" spans="1:3">
      <c r="A140" s="31"/>
      <c r="B140" s="31"/>
      <c r="C140" s="31"/>
    </row>
    <row r="141" spans="1:3">
      <c r="A141" s="31"/>
      <c r="B141" s="31"/>
      <c r="C141" s="31"/>
    </row>
    <row r="142" spans="1:3">
      <c r="A142" s="31"/>
      <c r="B142" s="31"/>
      <c r="C142" s="31"/>
    </row>
    <row r="143" spans="1:3">
      <c r="A143" s="31"/>
      <c r="B143" s="31"/>
      <c r="C143" s="31"/>
    </row>
    <row r="144" spans="1:3">
      <c r="A144" s="31"/>
      <c r="B144" s="31"/>
      <c r="C144" s="31"/>
    </row>
    <row r="145" spans="1:3">
      <c r="A145" s="31"/>
      <c r="B145" s="31"/>
      <c r="C145" s="31"/>
    </row>
  </sheetData>
  <mergeCells count="2">
    <mergeCell ref="B1:N1"/>
    <mergeCell ref="L21:O21"/>
  </mergeCells>
  <phoneticPr fontId="12" type="noConversion"/>
  <printOptions horizontalCentered="1"/>
  <pageMargins left="0.74803149606299202" right="0.74803149606299202" top="0.70866141732283505" bottom="0.94488188976377996" header="1.1000000000000001" footer="0.62992125984252001"/>
  <pageSetup paperSize="9" scale="99" fitToHeight="0" orientation="landscape" r:id="rId1"/>
  <headerFooter>
    <oddHeader>&amp;R&amp;"宋体,加粗"&amp;10第 &amp;P 页，共 &amp;N 页</oddHeader>
  </headerFooter>
  <legacy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S146"/>
  <sheetViews>
    <sheetView workbookViewId="0">
      <pane xSplit="3" ySplit="4" topLeftCell="D5" activePane="bottomRight" state="frozen"/>
      <selection pane="topRight"/>
      <selection pane="bottomLeft"/>
      <selection pane="bottomRight" activeCell="E23" sqref="E23"/>
    </sheetView>
  </sheetViews>
  <sheetFormatPr defaultColWidth="8.75" defaultRowHeight="15.75"/>
  <cols>
    <col min="1" max="1" width="5.125" style="2" customWidth="1"/>
    <col min="2" max="2" width="17.25" style="2" customWidth="1"/>
    <col min="3" max="3" width="14.25" style="2" customWidth="1"/>
    <col min="4" max="4" width="5.625" style="2" customWidth="1"/>
    <col min="5" max="5" width="5.125" style="2" customWidth="1"/>
    <col min="6" max="6" width="5.75" style="2" customWidth="1"/>
    <col min="7" max="7" width="7.625" style="2" customWidth="1"/>
    <col min="8" max="8" width="8.125" style="2" customWidth="1"/>
    <col min="9" max="11" width="13.5" style="2" customWidth="1"/>
    <col min="12" max="12" width="8.25" style="2" customWidth="1"/>
    <col min="13" max="13" width="8.75" style="2" customWidth="1"/>
    <col min="14" max="14" width="14" style="2" customWidth="1"/>
    <col min="15" max="15" width="14.5" style="2" customWidth="1"/>
    <col min="16" max="16384" width="8.75" style="2"/>
  </cols>
  <sheetData>
    <row r="1" spans="1:19" ht="30" customHeight="1">
      <c r="A1" s="293"/>
      <c r="B1" s="293"/>
      <c r="C1" s="293"/>
      <c r="D1" s="314" t="s">
        <v>1167</v>
      </c>
      <c r="E1" s="314"/>
      <c r="F1" s="314"/>
      <c r="G1" s="314"/>
      <c r="H1" s="330"/>
      <c r="I1" s="330"/>
      <c r="M1" s="74" t="s">
        <v>1168</v>
      </c>
      <c r="P1" s="31"/>
      <c r="Q1" s="31"/>
      <c r="R1" s="31"/>
      <c r="S1" s="31"/>
    </row>
    <row r="2" spans="1:19" ht="15" customHeight="1">
      <c r="M2" s="74"/>
      <c r="P2" s="31"/>
      <c r="Q2" s="31"/>
      <c r="R2" s="31"/>
      <c r="S2" s="31"/>
    </row>
    <row r="3" spans="1:19" s="3" customFormat="1" ht="21" customHeight="1">
      <c r="A3" s="3" t="str">
        <f>分类汇总表!A3</f>
        <v>产权持有人名称：毕节赛德水泥有限公司</v>
      </c>
      <c r="D3" s="125"/>
      <c r="F3" s="250"/>
      <c r="H3" s="14" t="str">
        <f>分类汇总表!D3</f>
        <v xml:space="preserve">          评估基准日：2022年12月31日</v>
      </c>
      <c r="I3" s="125"/>
      <c r="K3" s="294"/>
      <c r="L3" s="294"/>
      <c r="M3" s="15" t="s">
        <v>184</v>
      </c>
      <c r="O3" s="122"/>
    </row>
    <row r="4" spans="1:19" s="4" customFormat="1" ht="23.65" customHeight="1">
      <c r="A4" s="17" t="s">
        <v>88</v>
      </c>
      <c r="B4" s="17" t="s">
        <v>1169</v>
      </c>
      <c r="C4" s="17" t="s">
        <v>1170</v>
      </c>
      <c r="D4" s="17" t="s">
        <v>609</v>
      </c>
      <c r="E4" s="17" t="s">
        <v>611</v>
      </c>
      <c r="F4" s="17" t="s">
        <v>1171</v>
      </c>
      <c r="G4" s="17" t="s">
        <v>1172</v>
      </c>
      <c r="H4" s="69" t="s">
        <v>1173</v>
      </c>
      <c r="I4" s="54" t="s">
        <v>615</v>
      </c>
      <c r="J4" s="54" t="s">
        <v>189</v>
      </c>
      <c r="K4" s="69" t="s">
        <v>25</v>
      </c>
      <c r="L4" s="17" t="s">
        <v>27</v>
      </c>
      <c r="M4" s="17" t="s">
        <v>160</v>
      </c>
      <c r="N4" s="17" t="s">
        <v>462</v>
      </c>
    </row>
    <row r="5" spans="1:19" s="5" customFormat="1" ht="21" customHeight="1">
      <c r="A5" s="19">
        <f>ROW()-4</f>
        <v>1</v>
      </c>
      <c r="B5" s="331"/>
      <c r="C5" s="332"/>
      <c r="D5" s="333"/>
      <c r="E5" s="333"/>
      <c r="F5" s="333"/>
      <c r="G5" s="269"/>
      <c r="H5" s="334"/>
      <c r="I5" s="336"/>
      <c r="J5" s="342"/>
      <c r="K5" s="343"/>
      <c r="L5" s="116"/>
      <c r="M5" s="17"/>
      <c r="N5" s="20"/>
    </row>
    <row r="6" spans="1:19" s="5" customFormat="1" ht="21" customHeight="1">
      <c r="A6" s="19">
        <f>ROW()-4</f>
        <v>2</v>
      </c>
      <c r="B6" s="331"/>
      <c r="C6" s="332"/>
      <c r="D6" s="333"/>
      <c r="E6" s="333"/>
      <c r="F6" s="333"/>
      <c r="G6" s="269"/>
      <c r="H6" s="334"/>
      <c r="I6" s="336"/>
      <c r="J6" s="342"/>
      <c r="K6" s="343"/>
      <c r="L6" s="344">
        <f>IF(J6=0,0,ROUND((K6-J6)/J6*100,2))</f>
        <v>0</v>
      </c>
      <c r="M6" s="17"/>
      <c r="N6" s="20"/>
    </row>
    <row r="7" spans="1:19" s="5" customFormat="1" ht="21" customHeight="1">
      <c r="A7" s="19">
        <f>ROW()-4</f>
        <v>3</v>
      </c>
      <c r="B7" s="331"/>
      <c r="C7" s="332"/>
      <c r="D7" s="333"/>
      <c r="E7" s="333"/>
      <c r="F7" s="333"/>
      <c r="G7" s="269"/>
      <c r="H7" s="334"/>
      <c r="I7" s="336"/>
      <c r="J7" s="342"/>
      <c r="K7" s="343"/>
      <c r="L7" s="116"/>
      <c r="M7" s="17"/>
      <c r="N7" s="20"/>
    </row>
    <row r="8" spans="1:19" s="5" customFormat="1" ht="21" customHeight="1">
      <c r="A8" s="236"/>
      <c r="B8" s="331"/>
      <c r="C8" s="332"/>
      <c r="D8" s="333"/>
      <c r="E8" s="333"/>
      <c r="F8" s="333"/>
      <c r="G8" s="269"/>
      <c r="H8" s="334"/>
      <c r="I8" s="336"/>
      <c r="J8" s="342"/>
      <c r="K8" s="343"/>
      <c r="L8" s="116"/>
      <c r="M8" s="17"/>
      <c r="N8" s="20"/>
    </row>
    <row r="9" spans="1:19" s="5" customFormat="1" ht="21" customHeight="1">
      <c r="A9" s="236"/>
      <c r="B9" s="331"/>
      <c r="C9" s="332"/>
      <c r="D9" s="333"/>
      <c r="E9" s="333"/>
      <c r="F9" s="333"/>
      <c r="G9" s="269"/>
      <c r="H9" s="334"/>
      <c r="I9" s="336"/>
      <c r="J9" s="342"/>
      <c r="K9" s="343"/>
      <c r="L9" s="116"/>
      <c r="M9" s="17"/>
      <c r="N9" s="20"/>
    </row>
    <row r="10" spans="1:19" s="5" customFormat="1" ht="21" customHeight="1">
      <c r="A10" s="236"/>
      <c r="B10" s="331"/>
      <c r="C10" s="332"/>
      <c r="D10" s="333"/>
      <c r="E10" s="333"/>
      <c r="F10" s="333"/>
      <c r="G10" s="269"/>
      <c r="H10" s="334"/>
      <c r="I10" s="336"/>
      <c r="J10" s="342"/>
      <c r="K10" s="343"/>
      <c r="L10" s="116"/>
      <c r="M10" s="17"/>
      <c r="N10" s="20"/>
    </row>
    <row r="11" spans="1:19" s="5" customFormat="1" ht="21" customHeight="1">
      <c r="A11" s="236"/>
      <c r="B11" s="331"/>
      <c r="C11" s="332"/>
      <c r="D11" s="333"/>
      <c r="E11" s="333"/>
      <c r="F11" s="333"/>
      <c r="G11" s="269"/>
      <c r="H11" s="334"/>
      <c r="I11" s="336"/>
      <c r="J11" s="342"/>
      <c r="K11" s="343"/>
      <c r="L11" s="116"/>
      <c r="M11" s="17"/>
      <c r="N11" s="20"/>
    </row>
    <row r="12" spans="1:19" s="5" customFormat="1" ht="21" customHeight="1">
      <c r="A12" s="236"/>
      <c r="B12" s="331"/>
      <c r="C12" s="332"/>
      <c r="D12" s="333"/>
      <c r="E12" s="333"/>
      <c r="F12" s="333"/>
      <c r="G12" s="269"/>
      <c r="H12" s="334"/>
      <c r="I12" s="336"/>
      <c r="J12" s="342"/>
      <c r="K12" s="343"/>
      <c r="L12" s="116"/>
      <c r="M12" s="17"/>
      <c r="N12" s="20"/>
    </row>
    <row r="13" spans="1:19" s="5" customFormat="1" ht="21" customHeight="1">
      <c r="A13" s="236"/>
      <c r="B13" s="331"/>
      <c r="C13" s="332"/>
      <c r="D13" s="333"/>
      <c r="E13" s="333"/>
      <c r="F13" s="333"/>
      <c r="G13" s="269"/>
      <c r="H13" s="334"/>
      <c r="I13" s="336"/>
      <c r="J13" s="342"/>
      <c r="K13" s="343"/>
      <c r="L13" s="116"/>
      <c r="M13" s="17"/>
      <c r="N13" s="20"/>
    </row>
    <row r="14" spans="1:19" s="5" customFormat="1" ht="21" customHeight="1">
      <c r="A14" s="236"/>
      <c r="B14" s="331"/>
      <c r="C14" s="332"/>
      <c r="D14" s="333"/>
      <c r="E14" s="333"/>
      <c r="F14" s="333"/>
      <c r="G14" s="269"/>
      <c r="H14" s="334"/>
      <c r="I14" s="336"/>
      <c r="J14" s="342"/>
      <c r="K14" s="343"/>
      <c r="L14" s="345"/>
      <c r="M14" s="17"/>
      <c r="N14" s="20"/>
    </row>
    <row r="15" spans="1:19" s="5" customFormat="1" ht="21" customHeight="1">
      <c r="A15" s="335"/>
      <c r="B15" s="118"/>
      <c r="C15" s="332"/>
      <c r="D15" s="333"/>
      <c r="E15" s="333"/>
      <c r="F15" s="333"/>
      <c r="G15" s="269"/>
      <c r="H15" s="336"/>
      <c r="I15" s="336"/>
      <c r="J15" s="336"/>
      <c r="K15" s="334"/>
      <c r="L15" s="116"/>
      <c r="M15" s="20"/>
      <c r="N15" s="20"/>
    </row>
    <row r="16" spans="1:19" s="5" customFormat="1" ht="21" customHeight="1">
      <c r="A16" s="335"/>
      <c r="B16" s="23"/>
      <c r="C16" s="332"/>
      <c r="D16" s="337"/>
      <c r="E16" s="337"/>
      <c r="F16" s="337"/>
      <c r="G16" s="36"/>
      <c r="H16" s="338"/>
      <c r="I16" s="336"/>
      <c r="J16" s="336"/>
      <c r="K16" s="346"/>
      <c r="L16" s="116"/>
      <c r="M16" s="20"/>
      <c r="N16" s="20"/>
    </row>
    <row r="17" spans="1:14" s="5" customFormat="1" ht="21" customHeight="1">
      <c r="A17" s="335"/>
      <c r="B17" s="23"/>
      <c r="C17" s="332"/>
      <c r="D17" s="337"/>
      <c r="E17" s="337"/>
      <c r="F17" s="337"/>
      <c r="G17" s="36"/>
      <c r="H17" s="338"/>
      <c r="I17" s="336"/>
      <c r="J17" s="336"/>
      <c r="K17" s="346"/>
      <c r="L17" s="116"/>
      <c r="M17" s="20"/>
      <c r="N17" s="20"/>
    </row>
    <row r="18" spans="1:14" s="5" customFormat="1" ht="21" customHeight="1">
      <c r="A18" s="25"/>
      <c r="B18" s="17"/>
      <c r="C18" s="35"/>
      <c r="D18" s="17"/>
      <c r="E18" s="17"/>
      <c r="F18" s="17"/>
      <c r="G18" s="17"/>
      <c r="H18" s="339"/>
      <c r="I18" s="158"/>
      <c r="J18" s="158"/>
      <c r="K18" s="346"/>
      <c r="L18" s="347"/>
      <c r="M18" s="20"/>
      <c r="N18" s="20"/>
    </row>
    <row r="19" spans="1:14" s="5" customFormat="1" ht="21" customHeight="1">
      <c r="A19" s="23"/>
      <c r="B19" s="17" t="s">
        <v>1174</v>
      </c>
      <c r="C19" s="20"/>
      <c r="D19" s="36"/>
      <c r="E19" s="36"/>
      <c r="F19" s="36"/>
      <c r="G19" s="36"/>
      <c r="H19" s="340">
        <f>SUM(H6:H18)</f>
        <v>0</v>
      </c>
      <c r="I19" s="340">
        <f>SUM(I6:I18)</f>
        <v>0</v>
      </c>
      <c r="J19" s="340">
        <f>SUM(J6:J18)</f>
        <v>0</v>
      </c>
      <c r="K19" s="340">
        <f>SUM(K6:K18)</f>
        <v>0</v>
      </c>
      <c r="L19" s="162">
        <f>IF(J19=0,0,ROUND((K19-J19)/J19*100,2))</f>
        <v>0</v>
      </c>
      <c r="M19" s="20"/>
      <c r="N19" s="20"/>
    </row>
    <row r="20" spans="1:14" s="5" customFormat="1" ht="21" customHeight="1">
      <c r="A20" s="23"/>
      <c r="B20" s="17" t="s">
        <v>245</v>
      </c>
      <c r="C20" s="20"/>
      <c r="D20" s="36"/>
      <c r="E20" s="36"/>
      <c r="F20" s="36"/>
      <c r="G20" s="36"/>
      <c r="H20" s="341"/>
      <c r="I20" s="346"/>
      <c r="J20" s="346"/>
      <c r="K20" s="346"/>
      <c r="L20" s="162">
        <f>IF(J20=0,0,ROUND((K20-J20)/J20*100,2))</f>
        <v>0</v>
      </c>
      <c r="M20" s="20"/>
      <c r="N20" s="20"/>
    </row>
    <row r="21" spans="1:14" s="6" customFormat="1" ht="21" customHeight="1">
      <c r="A21" s="17"/>
      <c r="B21" s="17" t="s">
        <v>1175</v>
      </c>
      <c r="C21" s="27"/>
      <c r="D21" s="27"/>
      <c r="E21" s="27"/>
      <c r="F21" s="27"/>
      <c r="G21" s="27"/>
      <c r="H21" s="340">
        <f>H19-H20</f>
        <v>0</v>
      </c>
      <c r="I21" s="340">
        <f>I19-I20</f>
        <v>0</v>
      </c>
      <c r="J21" s="340">
        <f>J19-J20</f>
        <v>0</v>
      </c>
      <c r="K21" s="340">
        <f>K19-K20</f>
        <v>0</v>
      </c>
      <c r="L21" s="162">
        <f>IF(J21=0,0,ROUND((K21-J21)/J21*100,2))</f>
        <v>0</v>
      </c>
      <c r="M21" s="27"/>
      <c r="N21" s="27"/>
    </row>
    <row r="22" spans="1:14" s="7" customFormat="1" ht="14.25" customHeight="1">
      <c r="A22" s="29" t="str">
        <f>填表必读!A9&amp;填表必读!B9</f>
        <v>产权持有人填表人：刘竹</v>
      </c>
      <c r="B22" s="102"/>
      <c r="H22" s="29" t="str">
        <f>填表必读!A19&amp;填表必读!B19</f>
        <v>评估人员：</v>
      </c>
      <c r="J22" s="1043" t="str">
        <f>现金!G21</f>
        <v>北京卓信大华资产评估有限公司</v>
      </c>
      <c r="K22" s="1043"/>
      <c r="L22" s="1043"/>
      <c r="M22" s="1043"/>
    </row>
    <row r="23" spans="1:14" s="5" customFormat="1" ht="12.75">
      <c r="A23" s="29" t="str">
        <f>填表必读!A11&amp;填表必读!B11</f>
        <v>填表日期：2023年5月5日</v>
      </c>
      <c r="J23" s="329"/>
    </row>
    <row r="24" spans="1:14" s="5" customFormat="1" ht="12.75"/>
    <row r="25" spans="1:14" s="5" customFormat="1" ht="12.75"/>
    <row r="26" spans="1:14" s="5" customFormat="1" ht="12.75"/>
    <row r="27" spans="1:14" s="5" customFormat="1" ht="12.75"/>
    <row r="28" spans="1:14" s="5" customFormat="1" ht="12.75"/>
    <row r="29" spans="1:14" s="5" customFormat="1" ht="12.75"/>
    <row r="30" spans="1:14" s="5" customFormat="1" ht="12.75"/>
    <row r="31" spans="1:14" s="5" customFormat="1" ht="12.75"/>
    <row r="32" spans="1:14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3" s="31" customFormat="1" ht="12.75"/>
    <row r="66" spans="1:3" s="31" customFormat="1" ht="12.75"/>
    <row r="67" spans="1:3" s="31" customFormat="1" ht="12.75"/>
    <row r="68" spans="1:3" s="31" customFormat="1" ht="12.75"/>
    <row r="69" spans="1:3" s="31" customFormat="1" ht="12.75"/>
    <row r="70" spans="1:3" s="31" customFormat="1" ht="12.75"/>
    <row r="71" spans="1:3" s="31" customFormat="1" ht="12.75"/>
    <row r="72" spans="1:3" s="31" customFormat="1" ht="12.75"/>
    <row r="73" spans="1:3" s="31" customFormat="1" ht="12.75"/>
    <row r="74" spans="1:3" s="31" customFormat="1" ht="12.75"/>
    <row r="75" spans="1:3" s="31" customFormat="1" ht="12.75"/>
    <row r="76" spans="1:3" s="31" customFormat="1" ht="12.75"/>
    <row r="77" spans="1:3" s="31" customFormat="1" ht="12.75"/>
    <row r="78" spans="1:3">
      <c r="A78" s="31"/>
      <c r="B78" s="31"/>
      <c r="C78" s="31"/>
    </row>
    <row r="79" spans="1:3">
      <c r="A79" s="31"/>
      <c r="B79" s="31"/>
      <c r="C79" s="31"/>
    </row>
    <row r="80" spans="1:3">
      <c r="A80" s="31"/>
      <c r="B80" s="31"/>
      <c r="C80" s="31"/>
    </row>
    <row r="81" spans="1:3">
      <c r="A81" s="31"/>
      <c r="B81" s="31"/>
      <c r="C81" s="31"/>
    </row>
    <row r="82" spans="1:3">
      <c r="A82" s="31"/>
      <c r="B82" s="31"/>
      <c r="C82" s="31"/>
    </row>
    <row r="83" spans="1:3">
      <c r="A83" s="31"/>
      <c r="B83" s="31"/>
      <c r="C83" s="31"/>
    </row>
    <row r="84" spans="1:3">
      <c r="A84" s="31"/>
      <c r="B84" s="31"/>
      <c r="C84" s="31"/>
    </row>
    <row r="85" spans="1:3">
      <c r="A85" s="31"/>
      <c r="B85" s="31"/>
      <c r="C85" s="31"/>
    </row>
    <row r="86" spans="1:3">
      <c r="A86" s="31"/>
      <c r="B86" s="31"/>
      <c r="C86" s="31"/>
    </row>
    <row r="87" spans="1:3">
      <c r="A87" s="31"/>
      <c r="B87" s="31"/>
      <c r="C87" s="31"/>
    </row>
    <row r="88" spans="1:3">
      <c r="A88" s="31"/>
      <c r="B88" s="31"/>
      <c r="C88" s="31"/>
    </row>
    <row r="89" spans="1:3">
      <c r="A89" s="31"/>
      <c r="B89" s="31"/>
      <c r="C89" s="31"/>
    </row>
    <row r="90" spans="1:3">
      <c r="A90" s="31"/>
      <c r="B90" s="31"/>
      <c r="C90" s="31"/>
    </row>
    <row r="91" spans="1:3">
      <c r="A91" s="31"/>
      <c r="B91" s="31"/>
      <c r="C91" s="31"/>
    </row>
    <row r="92" spans="1:3">
      <c r="A92" s="31"/>
      <c r="B92" s="31"/>
      <c r="C92" s="31"/>
    </row>
    <row r="93" spans="1:3">
      <c r="A93" s="31"/>
      <c r="B93" s="31"/>
      <c r="C93" s="31"/>
    </row>
    <row r="94" spans="1:3">
      <c r="A94" s="31"/>
      <c r="B94" s="31"/>
      <c r="C94" s="31"/>
    </row>
    <row r="95" spans="1:3">
      <c r="A95" s="31"/>
      <c r="B95" s="31"/>
      <c r="C95" s="31"/>
    </row>
    <row r="96" spans="1:3">
      <c r="A96" s="31"/>
      <c r="B96" s="31"/>
      <c r="C96" s="31"/>
    </row>
    <row r="97" spans="1:3">
      <c r="A97" s="31"/>
      <c r="B97" s="31"/>
      <c r="C97" s="31"/>
    </row>
    <row r="98" spans="1:3">
      <c r="A98" s="31"/>
      <c r="B98" s="31"/>
      <c r="C98" s="31"/>
    </row>
    <row r="99" spans="1:3">
      <c r="A99" s="31"/>
      <c r="B99" s="31"/>
      <c r="C99" s="31"/>
    </row>
    <row r="100" spans="1:3">
      <c r="A100" s="31"/>
      <c r="B100" s="31"/>
      <c r="C100" s="31"/>
    </row>
    <row r="101" spans="1:3">
      <c r="A101" s="31"/>
      <c r="B101" s="31"/>
      <c r="C101" s="31"/>
    </row>
    <row r="102" spans="1:3">
      <c r="A102" s="31"/>
      <c r="B102" s="31"/>
      <c r="C102" s="31"/>
    </row>
    <row r="103" spans="1:3">
      <c r="A103" s="31"/>
      <c r="B103" s="31"/>
      <c r="C103" s="31"/>
    </row>
    <row r="104" spans="1:3">
      <c r="A104" s="31"/>
      <c r="B104" s="31"/>
      <c r="C104" s="31"/>
    </row>
    <row r="105" spans="1:3">
      <c r="A105" s="31"/>
      <c r="B105" s="31"/>
      <c r="C105" s="31"/>
    </row>
    <row r="106" spans="1:3">
      <c r="A106" s="31"/>
      <c r="B106" s="31"/>
      <c r="C106" s="31"/>
    </row>
    <row r="107" spans="1:3">
      <c r="A107" s="31"/>
      <c r="B107" s="31"/>
      <c r="C107" s="31"/>
    </row>
    <row r="108" spans="1:3">
      <c r="A108" s="31"/>
      <c r="B108" s="31"/>
      <c r="C108" s="31"/>
    </row>
    <row r="109" spans="1:3">
      <c r="A109" s="31"/>
      <c r="B109" s="31"/>
      <c r="C109" s="31"/>
    </row>
    <row r="110" spans="1:3">
      <c r="A110" s="31"/>
      <c r="B110" s="31"/>
      <c r="C110" s="31"/>
    </row>
    <row r="111" spans="1:3">
      <c r="A111" s="31"/>
      <c r="B111" s="31"/>
      <c r="C111" s="31"/>
    </row>
    <row r="112" spans="1:3">
      <c r="A112" s="31"/>
      <c r="B112" s="31"/>
      <c r="C112" s="31"/>
    </row>
    <row r="113" spans="1:3">
      <c r="A113" s="31"/>
      <c r="B113" s="31"/>
      <c r="C113" s="31"/>
    </row>
    <row r="114" spans="1:3">
      <c r="A114" s="31"/>
      <c r="B114" s="31"/>
      <c r="C114" s="31"/>
    </row>
    <row r="115" spans="1:3">
      <c r="A115" s="31"/>
      <c r="B115" s="31"/>
      <c r="C115" s="31"/>
    </row>
    <row r="116" spans="1:3">
      <c r="A116" s="31"/>
      <c r="B116" s="31"/>
      <c r="C116" s="31"/>
    </row>
    <row r="117" spans="1:3">
      <c r="A117" s="31"/>
      <c r="B117" s="31"/>
      <c r="C117" s="31"/>
    </row>
    <row r="118" spans="1:3">
      <c r="A118" s="31"/>
      <c r="B118" s="31"/>
      <c r="C118" s="31"/>
    </row>
    <row r="119" spans="1:3">
      <c r="A119" s="31"/>
      <c r="B119" s="31"/>
      <c r="C119" s="31"/>
    </row>
    <row r="120" spans="1:3">
      <c r="A120" s="31"/>
      <c r="B120" s="31"/>
      <c r="C120" s="31"/>
    </row>
    <row r="121" spans="1:3">
      <c r="A121" s="31"/>
      <c r="B121" s="31"/>
      <c r="C121" s="31"/>
    </row>
    <row r="122" spans="1:3">
      <c r="A122" s="31"/>
      <c r="B122" s="31"/>
      <c r="C122" s="31"/>
    </row>
    <row r="123" spans="1:3">
      <c r="A123" s="31"/>
      <c r="B123" s="31"/>
      <c r="C123" s="31"/>
    </row>
    <row r="124" spans="1:3">
      <c r="A124" s="31"/>
      <c r="B124" s="31"/>
      <c r="C124" s="31"/>
    </row>
    <row r="125" spans="1:3">
      <c r="A125" s="31"/>
      <c r="B125" s="31"/>
      <c r="C125" s="31"/>
    </row>
    <row r="126" spans="1:3">
      <c r="A126" s="31"/>
      <c r="B126" s="31"/>
      <c r="C126" s="31"/>
    </row>
    <row r="127" spans="1:3">
      <c r="A127" s="31"/>
      <c r="B127" s="31"/>
      <c r="C127" s="31"/>
    </row>
    <row r="128" spans="1:3">
      <c r="A128" s="31"/>
      <c r="B128" s="31"/>
      <c r="C128" s="31"/>
    </row>
    <row r="129" spans="1:3">
      <c r="A129" s="31"/>
      <c r="B129" s="31"/>
      <c r="C129" s="31"/>
    </row>
    <row r="130" spans="1:3">
      <c r="A130" s="31"/>
      <c r="B130" s="31"/>
      <c r="C130" s="31"/>
    </row>
    <row r="131" spans="1:3">
      <c r="A131" s="31"/>
      <c r="B131" s="31"/>
      <c r="C131" s="31"/>
    </row>
    <row r="132" spans="1:3">
      <c r="A132" s="31"/>
      <c r="B132" s="31"/>
      <c r="C132" s="31"/>
    </row>
    <row r="133" spans="1:3">
      <c r="A133" s="31"/>
      <c r="B133" s="31"/>
      <c r="C133" s="31"/>
    </row>
    <row r="134" spans="1:3">
      <c r="A134" s="31"/>
      <c r="B134" s="31"/>
      <c r="C134" s="31"/>
    </row>
    <row r="135" spans="1:3">
      <c r="A135" s="31"/>
      <c r="B135" s="31"/>
      <c r="C135" s="31"/>
    </row>
    <row r="136" spans="1:3">
      <c r="A136" s="31"/>
      <c r="B136" s="31"/>
      <c r="C136" s="31"/>
    </row>
    <row r="137" spans="1:3">
      <c r="A137" s="31"/>
      <c r="B137" s="31"/>
      <c r="C137" s="31"/>
    </row>
    <row r="138" spans="1:3">
      <c r="A138" s="31"/>
      <c r="B138" s="31"/>
      <c r="C138" s="31"/>
    </row>
    <row r="139" spans="1:3">
      <c r="A139" s="31"/>
      <c r="B139" s="31"/>
      <c r="C139" s="31"/>
    </row>
    <row r="140" spans="1:3">
      <c r="A140" s="31"/>
      <c r="B140" s="31"/>
      <c r="C140" s="31"/>
    </row>
    <row r="141" spans="1:3">
      <c r="A141" s="31"/>
      <c r="B141" s="31"/>
      <c r="C141" s="31"/>
    </row>
    <row r="142" spans="1:3">
      <c r="A142" s="31"/>
      <c r="B142" s="31"/>
      <c r="C142" s="31"/>
    </row>
    <row r="143" spans="1:3">
      <c r="A143" s="31"/>
      <c r="B143" s="31"/>
      <c r="C143" s="31"/>
    </row>
    <row r="144" spans="1:3">
      <c r="A144" s="31"/>
      <c r="B144" s="31"/>
      <c r="C144" s="31"/>
    </row>
    <row r="145" spans="1:3">
      <c r="A145" s="31"/>
      <c r="B145" s="31"/>
      <c r="C145" s="31"/>
    </row>
    <row r="146" spans="1:3">
      <c r="A146" s="31"/>
      <c r="B146" s="31"/>
      <c r="C146" s="31"/>
    </row>
  </sheetData>
  <mergeCells count="1">
    <mergeCell ref="J22:M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00FF00"/>
  </sheetPr>
  <dimension ref="A1:R146"/>
  <sheetViews>
    <sheetView view="pageBreakPreview" zoomScaleNormal="100" zoomScaleSheetLayoutView="100" workbookViewId="0">
      <selection activeCell="A5" sqref="A5:H7"/>
    </sheetView>
  </sheetViews>
  <sheetFormatPr defaultColWidth="8.75" defaultRowHeight="15.75"/>
  <cols>
    <col min="1" max="1" width="4.625" style="2" customWidth="1"/>
    <col min="2" max="2" width="27.25" style="2" customWidth="1"/>
    <col min="3" max="3" width="7.75" style="2" customWidth="1"/>
    <col min="4" max="4" width="13.25" style="2" customWidth="1"/>
    <col min="5" max="5" width="8.25" style="315" customWidth="1"/>
    <col min="6" max="6" width="8.125" style="2" customWidth="1"/>
    <col min="7" max="7" width="8.75" style="2" customWidth="1"/>
    <col min="8" max="8" width="9.5" style="2" customWidth="1"/>
    <col min="9" max="9" width="6.625" style="2" customWidth="1"/>
    <col min="10" max="10" width="8.5" style="2" customWidth="1"/>
    <col min="11" max="11" width="6.125" style="2" customWidth="1"/>
    <col min="12" max="12" width="9" style="2" customWidth="1"/>
    <col min="13" max="13" width="12" style="2" customWidth="1"/>
    <col min="14" max="14" width="11" style="2" customWidth="1"/>
    <col min="15" max="16384" width="8.75" style="2"/>
  </cols>
  <sheetData>
    <row r="1" spans="1:18" ht="30" customHeight="1">
      <c r="A1" s="293"/>
      <c r="B1" s="965" t="s">
        <v>1176</v>
      </c>
      <c r="C1" s="965"/>
      <c r="D1" s="965"/>
      <c r="E1" s="1143"/>
      <c r="F1" s="965"/>
      <c r="G1" s="965"/>
      <c r="H1" s="965"/>
      <c r="I1" s="965"/>
      <c r="J1" s="965"/>
      <c r="K1" s="965"/>
      <c r="L1" s="74" t="s">
        <v>1177</v>
      </c>
      <c r="O1" s="31"/>
      <c r="P1" s="31"/>
      <c r="Q1" s="31"/>
      <c r="R1" s="31"/>
    </row>
    <row r="2" spans="1:18" ht="15" customHeight="1">
      <c r="L2" s="74"/>
      <c r="O2" s="31"/>
      <c r="P2" s="31"/>
      <c r="Q2" s="31"/>
      <c r="R2" s="31"/>
    </row>
    <row r="3" spans="1:18" s="3" customFormat="1" ht="21" customHeight="1">
      <c r="A3" s="145" t="str">
        <f>分类汇总表!A3</f>
        <v>产权持有人名称：毕节赛德水泥有限公司</v>
      </c>
      <c r="B3" s="145"/>
      <c r="C3" s="145"/>
      <c r="D3" s="145"/>
      <c r="E3" s="316"/>
      <c r="F3" s="317" t="str">
        <f>分类汇总表!D3</f>
        <v xml:space="preserve">          评估基准日：2022年12月31日</v>
      </c>
      <c r="G3" s="145"/>
      <c r="H3" s="146"/>
      <c r="I3" s="145"/>
      <c r="J3" s="31"/>
      <c r="K3" s="31"/>
      <c r="L3" s="74" t="s">
        <v>158</v>
      </c>
      <c r="N3" s="122"/>
    </row>
    <row r="4" spans="1:18" s="4" customFormat="1" ht="25.5" customHeight="1">
      <c r="A4" s="69" t="s">
        <v>88</v>
      </c>
      <c r="B4" s="69" t="s">
        <v>1081</v>
      </c>
      <c r="C4" s="69" t="s">
        <v>1178</v>
      </c>
      <c r="D4" s="69" t="s">
        <v>1179</v>
      </c>
      <c r="E4" s="318" t="s">
        <v>609</v>
      </c>
      <c r="F4" s="69" t="s">
        <v>1180</v>
      </c>
      <c r="G4" s="69" t="s">
        <v>1145</v>
      </c>
      <c r="H4" s="69" t="s">
        <v>24</v>
      </c>
      <c r="I4" s="69" t="s">
        <v>731</v>
      </c>
      <c r="J4" s="69" t="s">
        <v>25</v>
      </c>
      <c r="K4" s="69" t="s">
        <v>27</v>
      </c>
      <c r="L4" s="69" t="s">
        <v>160</v>
      </c>
      <c r="M4" s="17" t="s">
        <v>462</v>
      </c>
      <c r="N4" s="17" t="s">
        <v>357</v>
      </c>
    </row>
    <row r="5" spans="1:18" s="5" customFormat="1" ht="21" customHeight="1">
      <c r="A5" s="19"/>
      <c r="B5" s="319"/>
      <c r="C5" s="65"/>
      <c r="D5" s="65"/>
      <c r="E5" s="320"/>
      <c r="F5" s="25"/>
      <c r="G5" s="48"/>
      <c r="H5" s="48"/>
      <c r="I5" s="20"/>
      <c r="J5" s="327">
        <v>0</v>
      </c>
      <c r="K5" s="296">
        <f>IF(H5=0,0,ROUND((J5-H5)/H5*100,2))</f>
        <v>0</v>
      </c>
      <c r="L5" s="304"/>
      <c r="M5" s="20"/>
      <c r="N5" s="20"/>
    </row>
    <row r="6" spans="1:18" s="5" customFormat="1" ht="21" customHeight="1">
      <c r="A6" s="19"/>
      <c r="B6" s="65"/>
      <c r="C6" s="300"/>
      <c r="D6" s="300"/>
      <c r="E6" s="321"/>
      <c r="F6" s="60"/>
      <c r="G6" s="301"/>
      <c r="H6" s="48"/>
      <c r="I6" s="20"/>
      <c r="J6" s="328">
        <v>0</v>
      </c>
      <c r="K6" s="34"/>
      <c r="L6" s="304"/>
      <c r="M6" s="20"/>
      <c r="N6" s="20"/>
    </row>
    <row r="7" spans="1:18" s="5" customFormat="1" ht="21" customHeight="1">
      <c r="A7" s="19"/>
      <c r="B7" s="319"/>
      <c r="C7" s="300"/>
      <c r="D7" s="300"/>
      <c r="E7" s="321"/>
      <c r="F7" s="60"/>
      <c r="G7" s="301"/>
      <c r="H7" s="48"/>
      <c r="I7" s="20"/>
      <c r="J7" s="328">
        <v>0</v>
      </c>
      <c r="K7" s="34"/>
      <c r="L7" s="304"/>
      <c r="M7" s="20"/>
      <c r="N7" s="20"/>
    </row>
    <row r="8" spans="1:18" s="5" customFormat="1" ht="21" customHeight="1">
      <c r="A8" s="19"/>
      <c r="B8" s="300"/>
      <c r="C8" s="300"/>
      <c r="D8" s="300"/>
      <c r="E8" s="321"/>
      <c r="F8" s="60"/>
      <c r="G8" s="301"/>
      <c r="H8" s="301"/>
      <c r="I8" s="61"/>
      <c r="J8" s="299"/>
      <c r="K8" s="299"/>
      <c r="L8" s="301"/>
      <c r="M8" s="20"/>
      <c r="N8" s="20"/>
    </row>
    <row r="9" spans="1:18" s="5" customFormat="1" ht="21" customHeight="1">
      <c r="A9" s="19"/>
      <c r="B9" s="300"/>
      <c r="C9" s="300"/>
      <c r="D9" s="300"/>
      <c r="E9" s="321"/>
      <c r="F9" s="60"/>
      <c r="G9" s="301"/>
      <c r="H9" s="301"/>
      <c r="I9" s="61"/>
      <c r="J9" s="299"/>
      <c r="K9" s="299"/>
      <c r="L9" s="301"/>
      <c r="M9" s="20"/>
      <c r="N9" s="20"/>
    </row>
    <row r="10" spans="1:18" s="5" customFormat="1" ht="21" customHeight="1">
      <c r="A10" s="19"/>
      <c r="B10" s="300"/>
      <c r="C10" s="300"/>
      <c r="D10" s="300"/>
      <c r="E10" s="321"/>
      <c r="F10" s="60"/>
      <c r="G10" s="301"/>
      <c r="H10" s="301"/>
      <c r="I10" s="61"/>
      <c r="J10" s="299"/>
      <c r="K10" s="299"/>
      <c r="L10" s="301"/>
      <c r="M10" s="20"/>
      <c r="N10" s="20"/>
    </row>
    <row r="11" spans="1:18" s="5" customFormat="1" ht="21" customHeight="1">
      <c r="A11" s="19"/>
      <c r="B11" s="300"/>
      <c r="C11" s="300"/>
      <c r="D11" s="300"/>
      <c r="E11" s="321"/>
      <c r="F11" s="60"/>
      <c r="G11" s="301"/>
      <c r="H11" s="301"/>
      <c r="I11" s="61"/>
      <c r="J11" s="299"/>
      <c r="K11" s="299"/>
      <c r="L11" s="301"/>
      <c r="M11" s="20"/>
      <c r="N11" s="20"/>
    </row>
    <row r="12" spans="1:18" s="5" customFormat="1" ht="21" customHeight="1">
      <c r="A12" s="19"/>
      <c r="B12" s="300"/>
      <c r="C12" s="300"/>
      <c r="D12" s="300"/>
      <c r="E12" s="321"/>
      <c r="F12" s="60"/>
      <c r="G12" s="301"/>
      <c r="H12" s="301"/>
      <c r="I12" s="61"/>
      <c r="J12" s="299"/>
      <c r="K12" s="299"/>
      <c r="L12" s="301"/>
      <c r="M12" s="20"/>
      <c r="N12" s="20"/>
    </row>
    <row r="13" spans="1:18" s="5" customFormat="1" ht="21" customHeight="1">
      <c r="A13" s="19"/>
      <c r="B13" s="300"/>
      <c r="C13" s="300"/>
      <c r="D13" s="300"/>
      <c r="E13" s="321"/>
      <c r="F13" s="60"/>
      <c r="G13" s="301"/>
      <c r="H13" s="301"/>
      <c r="I13" s="61"/>
      <c r="J13" s="299"/>
      <c r="K13" s="299"/>
      <c r="L13" s="301"/>
      <c r="M13" s="20"/>
      <c r="N13" s="20"/>
    </row>
    <row r="14" spans="1:18" s="5" customFormat="1" ht="21" customHeight="1">
      <c r="A14" s="19"/>
      <c r="B14" s="300"/>
      <c r="C14" s="300"/>
      <c r="D14" s="300"/>
      <c r="E14" s="321"/>
      <c r="F14" s="60"/>
      <c r="G14" s="301"/>
      <c r="H14" s="301"/>
      <c r="I14" s="61"/>
      <c r="J14" s="299"/>
      <c r="K14" s="299"/>
      <c r="L14" s="301"/>
      <c r="M14" s="20"/>
      <c r="N14" s="20"/>
    </row>
    <row r="15" spans="1:18" s="5" customFormat="1" ht="21" customHeight="1">
      <c r="A15" s="19"/>
      <c r="B15" s="300"/>
      <c r="C15" s="300"/>
      <c r="D15" s="300"/>
      <c r="E15" s="321"/>
      <c r="F15" s="60"/>
      <c r="G15" s="301"/>
      <c r="H15" s="301"/>
      <c r="I15" s="61"/>
      <c r="J15" s="299"/>
      <c r="K15" s="299"/>
      <c r="L15" s="301"/>
      <c r="M15" s="20"/>
      <c r="N15" s="20"/>
    </row>
    <row r="16" spans="1:18" s="5" customFormat="1" ht="21" customHeight="1">
      <c r="A16" s="297"/>
      <c r="B16" s="300"/>
      <c r="C16" s="300"/>
      <c r="D16" s="300"/>
      <c r="E16" s="321"/>
      <c r="F16" s="60"/>
      <c r="G16" s="301"/>
      <c r="H16" s="301"/>
      <c r="I16" s="61"/>
      <c r="J16" s="299"/>
      <c r="K16" s="299"/>
      <c r="L16" s="301"/>
      <c r="M16" s="20"/>
      <c r="N16" s="20"/>
    </row>
    <row r="17" spans="1:14" s="5" customFormat="1" ht="21" customHeight="1">
      <c r="A17" s="297"/>
      <c r="B17" s="300"/>
      <c r="C17" s="300"/>
      <c r="D17" s="300"/>
      <c r="E17" s="321"/>
      <c r="F17" s="60"/>
      <c r="G17" s="301"/>
      <c r="H17" s="301"/>
      <c r="I17" s="61"/>
      <c r="J17" s="299"/>
      <c r="K17" s="299"/>
      <c r="L17" s="301"/>
      <c r="M17" s="20"/>
      <c r="N17" s="20"/>
    </row>
    <row r="18" spans="1:14" s="5" customFormat="1" ht="21" customHeight="1">
      <c r="A18" s="297"/>
      <c r="B18" s="62"/>
      <c r="C18" s="62"/>
      <c r="D18" s="62"/>
      <c r="E18" s="322"/>
      <c r="F18" s="61"/>
      <c r="G18" s="299"/>
      <c r="H18" s="299"/>
      <c r="I18" s="61"/>
      <c r="J18" s="299"/>
      <c r="K18" s="302"/>
      <c r="L18" s="61"/>
      <c r="M18" s="20"/>
      <c r="N18" s="20"/>
    </row>
    <row r="19" spans="1:14" s="5" customFormat="1" ht="21" customHeight="1">
      <c r="A19" s="23"/>
      <c r="B19" s="17" t="s">
        <v>1181</v>
      </c>
      <c r="C19" s="17"/>
      <c r="D19" s="17"/>
      <c r="E19" s="323"/>
      <c r="F19" s="27"/>
      <c r="G19" s="246">
        <f>SUM(G5:G18)</f>
        <v>0</v>
      </c>
      <c r="H19" s="246">
        <f>SUM(H5:H18)</f>
        <v>0</v>
      </c>
      <c r="I19" s="246"/>
      <c r="J19" s="246">
        <f>SUM(J5:J18)</f>
        <v>0</v>
      </c>
      <c r="K19" s="246">
        <f>IF(H19=0,0,ROUND((J19-H19)/H19*100,2))</f>
        <v>0</v>
      </c>
      <c r="L19" s="20"/>
      <c r="M19" s="20"/>
      <c r="N19" s="20"/>
    </row>
    <row r="20" spans="1:14" s="5" customFormat="1" ht="21" customHeight="1">
      <c r="A20" s="23"/>
      <c r="B20" s="17" t="s">
        <v>245</v>
      </c>
      <c r="C20" s="17"/>
      <c r="D20" s="17"/>
      <c r="E20" s="323"/>
      <c r="F20" s="27"/>
      <c r="G20" s="303"/>
      <c r="H20" s="303"/>
      <c r="I20" s="20"/>
      <c r="J20" s="34"/>
      <c r="K20" s="246"/>
      <c r="L20" s="20"/>
      <c r="M20" s="20"/>
      <c r="N20" s="20"/>
    </row>
    <row r="21" spans="1:14" s="6" customFormat="1" ht="21" customHeight="1">
      <c r="A21" s="27"/>
      <c r="B21" s="17" t="s">
        <v>1182</v>
      </c>
      <c r="C21" s="17"/>
      <c r="D21" s="17"/>
      <c r="E21" s="323"/>
      <c r="F21" s="27"/>
      <c r="G21" s="246">
        <f>G19-G20</f>
        <v>0</v>
      </c>
      <c r="H21" s="246">
        <f>H19-H20</f>
        <v>0</v>
      </c>
      <c r="I21" s="28"/>
      <c r="J21" s="246">
        <f>J19-J20</f>
        <v>0</v>
      </c>
      <c r="K21" s="246">
        <f>IF(H21=0,0,ROUND((J21-H21)/H21*100,2))</f>
        <v>0</v>
      </c>
      <c r="L21" s="27"/>
      <c r="M21" s="27"/>
      <c r="N21" s="27"/>
    </row>
    <row r="22" spans="1:14" s="7" customFormat="1" ht="14.25" customHeight="1">
      <c r="A22" s="145" t="str">
        <f>填表必读!A9&amp;填表必读!B9</f>
        <v>产权持有人填表人：刘竹</v>
      </c>
      <c r="B22" s="102"/>
      <c r="C22" s="102"/>
      <c r="D22" s="102"/>
      <c r="E22" s="324" t="s">
        <v>1183</v>
      </c>
      <c r="G22" s="145"/>
      <c r="J22" s="1043" t="str">
        <f>现金!G21</f>
        <v>北京卓信大华资产评估有限公司</v>
      </c>
      <c r="K22" s="1043"/>
      <c r="L22" s="1043"/>
    </row>
    <row r="23" spans="1:14" s="5" customFormat="1" ht="12.75">
      <c r="A23" s="145" t="str">
        <f>填表必读!A11&amp;填表必读!B11</f>
        <v>填表日期：2023年5月5日</v>
      </c>
      <c r="E23" s="325"/>
    </row>
    <row r="24" spans="1:14" s="5" customFormat="1" ht="12.75">
      <c r="E24" s="325"/>
    </row>
    <row r="25" spans="1:14" s="5" customFormat="1" ht="12.75">
      <c r="E25" s="325"/>
    </row>
    <row r="26" spans="1:14" s="5" customFormat="1" ht="12.75">
      <c r="E26" s="325"/>
      <c r="J26" s="329">
        <f>J21-H21</f>
        <v>0</v>
      </c>
    </row>
    <row r="27" spans="1:14" s="5" customFormat="1" ht="12.75">
      <c r="E27" s="325"/>
    </row>
    <row r="28" spans="1:14" s="5" customFormat="1" ht="12.75">
      <c r="E28" s="325"/>
    </row>
    <row r="29" spans="1:14" s="5" customFormat="1" ht="12.75">
      <c r="E29" s="325"/>
    </row>
    <row r="30" spans="1:14" s="5" customFormat="1" ht="12.75">
      <c r="E30" s="325"/>
    </row>
    <row r="31" spans="1:14" s="5" customFormat="1" ht="12.75">
      <c r="E31" s="325"/>
    </row>
    <row r="32" spans="1:14" s="5" customFormat="1" ht="12.75">
      <c r="E32" s="325"/>
    </row>
    <row r="33" spans="5:5" s="5" customFormat="1" ht="12.75">
      <c r="E33" s="325"/>
    </row>
    <row r="34" spans="5:5" s="5" customFormat="1" ht="12.75">
      <c r="E34" s="325"/>
    </row>
    <row r="35" spans="5:5" s="5" customFormat="1" ht="12.75">
      <c r="E35" s="325"/>
    </row>
    <row r="36" spans="5:5" s="5" customFormat="1" ht="12.75">
      <c r="E36" s="325"/>
    </row>
    <row r="37" spans="5:5" s="5" customFormat="1" ht="12.75">
      <c r="E37" s="325"/>
    </row>
    <row r="38" spans="5:5" s="5" customFormat="1" ht="12.75">
      <c r="E38" s="325"/>
    </row>
    <row r="39" spans="5:5" s="5" customFormat="1" ht="12.75">
      <c r="E39" s="325"/>
    </row>
    <row r="40" spans="5:5" s="5" customFormat="1" ht="12.75">
      <c r="E40" s="325"/>
    </row>
    <row r="41" spans="5:5" s="5" customFormat="1" ht="12.75">
      <c r="E41" s="325"/>
    </row>
    <row r="42" spans="5:5" s="5" customFormat="1" ht="12.75">
      <c r="E42" s="325"/>
    </row>
    <row r="43" spans="5:5" s="5" customFormat="1" ht="12.75">
      <c r="E43" s="325"/>
    </row>
    <row r="44" spans="5:5" s="5" customFormat="1" ht="12.75">
      <c r="E44" s="325"/>
    </row>
    <row r="45" spans="5:5" s="5" customFormat="1" ht="12.75">
      <c r="E45" s="325"/>
    </row>
    <row r="46" spans="5:5" s="5" customFormat="1" ht="12.75">
      <c r="E46" s="325"/>
    </row>
    <row r="47" spans="5:5" s="31" customFormat="1" ht="12.75">
      <c r="E47" s="326"/>
    </row>
    <row r="48" spans="5:5" s="31" customFormat="1" ht="12.75">
      <c r="E48" s="326"/>
    </row>
    <row r="49" spans="5:5" s="31" customFormat="1" ht="12.75">
      <c r="E49" s="326"/>
    </row>
    <row r="50" spans="5:5" s="31" customFormat="1" ht="12.75">
      <c r="E50" s="326"/>
    </row>
    <row r="51" spans="5:5" s="31" customFormat="1" ht="12.75">
      <c r="E51" s="326"/>
    </row>
    <row r="52" spans="5:5" s="31" customFormat="1" ht="12.75">
      <c r="E52" s="326"/>
    </row>
    <row r="53" spans="5:5" s="31" customFormat="1" ht="12.75">
      <c r="E53" s="326"/>
    </row>
    <row r="54" spans="5:5" s="31" customFormat="1" ht="12.75">
      <c r="E54" s="326"/>
    </row>
    <row r="55" spans="5:5" s="31" customFormat="1" ht="12.75">
      <c r="E55" s="326"/>
    </row>
    <row r="56" spans="5:5" s="31" customFormat="1" ht="12.75">
      <c r="E56" s="326"/>
    </row>
    <row r="57" spans="5:5" s="31" customFormat="1" ht="12.75">
      <c r="E57" s="326"/>
    </row>
    <row r="58" spans="5:5" s="31" customFormat="1" ht="12.75">
      <c r="E58" s="326"/>
    </row>
    <row r="59" spans="5:5" s="31" customFormat="1" ht="12.75">
      <c r="E59" s="326"/>
    </row>
    <row r="60" spans="5:5" s="31" customFormat="1" ht="12.75">
      <c r="E60" s="326"/>
    </row>
    <row r="61" spans="5:5" s="31" customFormat="1" ht="12.75">
      <c r="E61" s="326"/>
    </row>
    <row r="62" spans="5:5" s="31" customFormat="1" ht="12.75">
      <c r="E62" s="326"/>
    </row>
    <row r="63" spans="5:5" s="31" customFormat="1" ht="12.75">
      <c r="E63" s="326"/>
    </row>
    <row r="64" spans="5:5" s="31" customFormat="1" ht="12.75">
      <c r="E64" s="326"/>
    </row>
    <row r="65" spans="1:5" s="31" customFormat="1" ht="12.75">
      <c r="E65" s="326"/>
    </row>
    <row r="66" spans="1:5" s="31" customFormat="1" ht="12.75">
      <c r="E66" s="326"/>
    </row>
    <row r="67" spans="1:5" s="31" customFormat="1" ht="12.75">
      <c r="E67" s="326"/>
    </row>
    <row r="68" spans="1:5" s="31" customFormat="1" ht="12.75">
      <c r="E68" s="326"/>
    </row>
    <row r="69" spans="1:5" s="31" customFormat="1" ht="12.75">
      <c r="E69" s="326"/>
    </row>
    <row r="70" spans="1:5" s="31" customFormat="1" ht="12.75">
      <c r="E70" s="326"/>
    </row>
    <row r="71" spans="1:5" s="31" customFormat="1" ht="12.75">
      <c r="E71" s="326"/>
    </row>
    <row r="72" spans="1:5" s="31" customFormat="1" ht="12.75">
      <c r="E72" s="326"/>
    </row>
    <row r="73" spans="1:5" s="31" customFormat="1" ht="12.75">
      <c r="E73" s="326"/>
    </row>
    <row r="74" spans="1:5" s="31" customFormat="1" ht="12.75">
      <c r="E74" s="326"/>
    </row>
    <row r="75" spans="1:5" s="31" customFormat="1" ht="12.75">
      <c r="E75" s="326"/>
    </row>
    <row r="76" spans="1:5" s="31" customFormat="1" ht="12.75">
      <c r="E76" s="326"/>
    </row>
    <row r="77" spans="1:5" s="31" customFormat="1" ht="12.75">
      <c r="E77" s="326"/>
    </row>
    <row r="78" spans="1:5">
      <c r="A78" s="31"/>
      <c r="B78" s="31"/>
      <c r="C78" s="31"/>
      <c r="D78" s="31"/>
    </row>
    <row r="79" spans="1:5">
      <c r="A79" s="31"/>
      <c r="B79" s="31"/>
      <c r="C79" s="31"/>
      <c r="D79" s="31"/>
    </row>
    <row r="80" spans="1:5">
      <c r="A80" s="31"/>
      <c r="B80" s="31"/>
      <c r="C80" s="31"/>
      <c r="D80" s="31"/>
    </row>
    <row r="81" spans="1:4">
      <c r="A81" s="31"/>
      <c r="B81" s="31"/>
      <c r="C81" s="31"/>
      <c r="D81" s="31"/>
    </row>
    <row r="82" spans="1:4">
      <c r="A82" s="31"/>
      <c r="B82" s="31"/>
      <c r="C82" s="31"/>
      <c r="D82" s="31"/>
    </row>
    <row r="83" spans="1:4">
      <c r="A83" s="31"/>
      <c r="B83" s="31"/>
      <c r="C83" s="31"/>
      <c r="D83" s="31"/>
    </row>
    <row r="84" spans="1:4">
      <c r="A84" s="31"/>
      <c r="B84" s="31"/>
      <c r="C84" s="31"/>
      <c r="D84" s="31"/>
    </row>
    <row r="85" spans="1:4">
      <c r="A85" s="31"/>
      <c r="B85" s="31"/>
      <c r="C85" s="31"/>
      <c r="D85" s="31"/>
    </row>
    <row r="86" spans="1:4">
      <c r="A86" s="31"/>
      <c r="B86" s="31"/>
      <c r="C86" s="31"/>
      <c r="D86" s="31"/>
    </row>
    <row r="87" spans="1:4">
      <c r="A87" s="31"/>
      <c r="B87" s="31"/>
      <c r="C87" s="31"/>
      <c r="D87" s="31"/>
    </row>
    <row r="88" spans="1:4">
      <c r="A88" s="31"/>
      <c r="B88" s="31"/>
      <c r="C88" s="31"/>
      <c r="D88" s="31"/>
    </row>
    <row r="89" spans="1:4">
      <c r="A89" s="31"/>
      <c r="B89" s="31"/>
      <c r="C89" s="31"/>
      <c r="D89" s="31"/>
    </row>
    <row r="90" spans="1:4">
      <c r="A90" s="31"/>
      <c r="B90" s="31"/>
      <c r="C90" s="31"/>
      <c r="D90" s="31"/>
    </row>
    <row r="91" spans="1:4">
      <c r="A91" s="31"/>
      <c r="B91" s="31"/>
      <c r="C91" s="31"/>
      <c r="D91" s="31"/>
    </row>
    <row r="92" spans="1:4">
      <c r="A92" s="31"/>
      <c r="B92" s="31"/>
      <c r="C92" s="31"/>
      <c r="D92" s="31"/>
    </row>
    <row r="93" spans="1:4">
      <c r="A93" s="31"/>
      <c r="B93" s="31"/>
      <c r="C93" s="31"/>
      <c r="D93" s="31"/>
    </row>
    <row r="94" spans="1:4">
      <c r="A94" s="31"/>
      <c r="B94" s="31"/>
      <c r="C94" s="31"/>
      <c r="D94" s="31"/>
    </row>
    <row r="95" spans="1:4">
      <c r="A95" s="31"/>
      <c r="B95" s="31"/>
      <c r="C95" s="31"/>
      <c r="D95" s="31"/>
    </row>
    <row r="96" spans="1:4">
      <c r="A96" s="31"/>
      <c r="B96" s="31"/>
      <c r="C96" s="31"/>
      <c r="D96" s="31"/>
    </row>
    <row r="97" spans="1:4">
      <c r="A97" s="31"/>
      <c r="B97" s="31"/>
      <c r="C97" s="31"/>
      <c r="D97" s="31"/>
    </row>
    <row r="98" spans="1:4">
      <c r="A98" s="31"/>
      <c r="B98" s="31"/>
      <c r="C98" s="31"/>
      <c r="D98" s="31"/>
    </row>
    <row r="99" spans="1:4">
      <c r="A99" s="31"/>
      <c r="B99" s="31"/>
      <c r="C99" s="31"/>
      <c r="D99" s="31"/>
    </row>
    <row r="100" spans="1:4">
      <c r="A100" s="31"/>
      <c r="B100" s="31"/>
      <c r="C100" s="31"/>
      <c r="D100" s="31"/>
    </row>
    <row r="101" spans="1:4">
      <c r="A101" s="31"/>
      <c r="B101" s="31"/>
      <c r="C101" s="31"/>
      <c r="D101" s="31"/>
    </row>
    <row r="102" spans="1:4">
      <c r="A102" s="31"/>
      <c r="B102" s="31"/>
      <c r="C102" s="31"/>
      <c r="D102" s="31"/>
    </row>
    <row r="103" spans="1:4">
      <c r="A103" s="31"/>
      <c r="B103" s="31"/>
      <c r="C103" s="31"/>
      <c r="D103" s="31"/>
    </row>
    <row r="104" spans="1:4">
      <c r="A104" s="31"/>
      <c r="B104" s="31"/>
      <c r="C104" s="31"/>
      <c r="D104" s="31"/>
    </row>
    <row r="105" spans="1:4">
      <c r="A105" s="31"/>
      <c r="B105" s="31"/>
      <c r="C105" s="31"/>
      <c r="D105" s="31"/>
    </row>
    <row r="106" spans="1:4">
      <c r="A106" s="31"/>
      <c r="B106" s="31"/>
      <c r="C106" s="31"/>
      <c r="D106" s="31"/>
    </row>
    <row r="107" spans="1:4">
      <c r="A107" s="31"/>
      <c r="B107" s="31"/>
      <c r="C107" s="31"/>
      <c r="D107" s="31"/>
    </row>
    <row r="108" spans="1:4">
      <c r="A108" s="31"/>
      <c r="B108" s="31"/>
      <c r="C108" s="31"/>
      <c r="D108" s="31"/>
    </row>
    <row r="109" spans="1:4">
      <c r="A109" s="31"/>
      <c r="B109" s="31"/>
      <c r="C109" s="31"/>
      <c r="D109" s="31"/>
    </row>
    <row r="110" spans="1:4">
      <c r="A110" s="31"/>
      <c r="B110" s="31"/>
      <c r="C110" s="31"/>
      <c r="D110" s="31"/>
    </row>
    <row r="111" spans="1:4">
      <c r="A111" s="31"/>
      <c r="B111" s="31"/>
      <c r="C111" s="31"/>
      <c r="D111" s="31"/>
    </row>
    <row r="112" spans="1:4">
      <c r="A112" s="31"/>
      <c r="B112" s="31"/>
      <c r="C112" s="31"/>
      <c r="D112" s="31"/>
    </row>
    <row r="113" spans="1:4">
      <c r="A113" s="31"/>
      <c r="B113" s="31"/>
      <c r="C113" s="31"/>
      <c r="D113" s="31"/>
    </row>
    <row r="114" spans="1:4">
      <c r="A114" s="31"/>
      <c r="B114" s="31"/>
      <c r="C114" s="31"/>
      <c r="D114" s="31"/>
    </row>
    <row r="115" spans="1:4">
      <c r="A115" s="31"/>
      <c r="B115" s="31"/>
      <c r="C115" s="31"/>
      <c r="D115" s="31"/>
    </row>
    <row r="116" spans="1:4">
      <c r="A116" s="31"/>
      <c r="B116" s="31"/>
      <c r="C116" s="31"/>
      <c r="D116" s="31"/>
    </row>
    <row r="117" spans="1:4">
      <c r="A117" s="31"/>
      <c r="B117" s="31"/>
      <c r="C117" s="31"/>
      <c r="D117" s="31"/>
    </row>
    <row r="118" spans="1:4">
      <c r="A118" s="31"/>
      <c r="B118" s="31"/>
      <c r="C118" s="31"/>
      <c r="D118" s="31"/>
    </row>
    <row r="119" spans="1:4">
      <c r="A119" s="31"/>
      <c r="B119" s="31"/>
      <c r="C119" s="31"/>
      <c r="D119" s="31"/>
    </row>
    <row r="120" spans="1:4">
      <c r="A120" s="31"/>
      <c r="B120" s="31"/>
      <c r="C120" s="31"/>
      <c r="D120" s="31"/>
    </row>
    <row r="121" spans="1:4">
      <c r="A121" s="31"/>
      <c r="B121" s="31"/>
      <c r="C121" s="31"/>
      <c r="D121" s="31"/>
    </row>
    <row r="122" spans="1:4">
      <c r="A122" s="31"/>
      <c r="B122" s="31"/>
      <c r="C122" s="31"/>
      <c r="D122" s="31"/>
    </row>
    <row r="123" spans="1:4">
      <c r="A123" s="31"/>
      <c r="B123" s="31"/>
      <c r="C123" s="31"/>
      <c r="D123" s="31"/>
    </row>
    <row r="124" spans="1:4">
      <c r="A124" s="31"/>
      <c r="B124" s="31"/>
      <c r="C124" s="31"/>
      <c r="D124" s="31"/>
    </row>
    <row r="125" spans="1:4">
      <c r="A125" s="31"/>
      <c r="B125" s="31"/>
      <c r="C125" s="31"/>
      <c r="D125" s="31"/>
    </row>
    <row r="126" spans="1:4">
      <c r="A126" s="31"/>
      <c r="B126" s="31"/>
      <c r="C126" s="31"/>
      <c r="D126" s="31"/>
    </row>
    <row r="127" spans="1:4">
      <c r="A127" s="31"/>
      <c r="B127" s="31"/>
      <c r="C127" s="31"/>
      <c r="D127" s="31"/>
    </row>
    <row r="128" spans="1:4">
      <c r="A128" s="31"/>
      <c r="B128" s="31"/>
      <c r="C128" s="31"/>
      <c r="D128" s="31"/>
    </row>
    <row r="129" spans="1:4">
      <c r="A129" s="31"/>
      <c r="B129" s="31"/>
      <c r="C129" s="31"/>
      <c r="D129" s="31"/>
    </row>
    <row r="130" spans="1:4">
      <c r="A130" s="31"/>
      <c r="B130" s="31"/>
      <c r="C130" s="31"/>
      <c r="D130" s="31"/>
    </row>
    <row r="131" spans="1:4">
      <c r="A131" s="31"/>
      <c r="B131" s="31"/>
      <c r="C131" s="31"/>
      <c r="D131" s="31"/>
    </row>
    <row r="132" spans="1:4">
      <c r="A132" s="31"/>
      <c r="B132" s="31"/>
      <c r="C132" s="31"/>
      <c r="D132" s="31"/>
    </row>
    <row r="133" spans="1:4">
      <c r="A133" s="31"/>
      <c r="B133" s="31"/>
      <c r="C133" s="31"/>
      <c r="D133" s="31"/>
    </row>
    <row r="134" spans="1:4">
      <c r="A134" s="31"/>
      <c r="B134" s="31"/>
      <c r="C134" s="31"/>
      <c r="D134" s="31"/>
    </row>
    <row r="135" spans="1:4">
      <c r="A135" s="31"/>
      <c r="B135" s="31"/>
      <c r="C135" s="31"/>
      <c r="D135" s="31"/>
    </row>
    <row r="136" spans="1:4">
      <c r="A136" s="31"/>
      <c r="B136" s="31"/>
      <c r="C136" s="31"/>
      <c r="D136" s="31"/>
    </row>
    <row r="137" spans="1:4">
      <c r="A137" s="31"/>
      <c r="B137" s="31"/>
      <c r="C137" s="31"/>
      <c r="D137" s="31"/>
    </row>
    <row r="138" spans="1:4">
      <c r="A138" s="31"/>
      <c r="B138" s="31"/>
      <c r="C138" s="31"/>
      <c r="D138" s="31"/>
    </row>
    <row r="139" spans="1:4">
      <c r="A139" s="31"/>
      <c r="B139" s="31"/>
      <c r="C139" s="31"/>
      <c r="D139" s="31"/>
    </row>
    <row r="140" spans="1:4">
      <c r="A140" s="31"/>
      <c r="B140" s="31"/>
      <c r="C140" s="31"/>
      <c r="D140" s="31"/>
    </row>
    <row r="141" spans="1:4">
      <c r="A141" s="31"/>
      <c r="B141" s="31"/>
      <c r="C141" s="31"/>
      <c r="D141" s="31"/>
    </row>
    <row r="142" spans="1:4">
      <c r="A142" s="31"/>
      <c r="B142" s="31"/>
      <c r="C142" s="31"/>
      <c r="D142" s="31"/>
    </row>
    <row r="143" spans="1:4">
      <c r="A143" s="31"/>
      <c r="B143" s="31"/>
      <c r="C143" s="31"/>
      <c r="D143" s="31"/>
    </row>
    <row r="144" spans="1:4">
      <c r="A144" s="31"/>
      <c r="B144" s="31"/>
      <c r="C144" s="31"/>
      <c r="D144" s="31"/>
    </row>
    <row r="145" spans="1:4">
      <c r="A145" s="31"/>
      <c r="B145" s="31"/>
      <c r="C145" s="31"/>
      <c r="D145" s="31"/>
    </row>
    <row r="146" spans="1:4">
      <c r="A146" s="31"/>
      <c r="B146" s="31"/>
      <c r="C146" s="31"/>
      <c r="D146" s="31"/>
    </row>
  </sheetData>
  <autoFilter ref="A4:R7" xr:uid="{00000000-0009-0000-0000-00004A000000}"/>
  <mergeCells count="2">
    <mergeCell ref="B1:K1"/>
    <mergeCell ref="J22:L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r:id="rId1"/>
  <headerFooter>
    <oddHeader>&amp;R&amp;"宋体,加粗"&amp;10第 &amp;P 页，共 &amp;N 页</oddHeader>
  </headerFooter>
  <legacy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146"/>
  <sheetViews>
    <sheetView workbookViewId="0">
      <selection activeCell="E23" sqref="E23"/>
    </sheetView>
  </sheetViews>
  <sheetFormatPr defaultColWidth="8.75" defaultRowHeight="15.75"/>
  <cols>
    <col min="1" max="1" width="6.75" style="2" customWidth="1"/>
    <col min="2" max="2" width="17.875" style="2" customWidth="1"/>
    <col min="3" max="3" width="16.125" style="2" customWidth="1"/>
    <col min="4" max="4" width="11.5" style="2" customWidth="1"/>
    <col min="5" max="5" width="14.75" style="2" customWidth="1"/>
    <col min="6" max="6" width="12.5" style="2" customWidth="1"/>
    <col min="7" max="7" width="11" style="2" customWidth="1"/>
    <col min="8" max="8" width="18.25" style="2" customWidth="1"/>
    <col min="9" max="9" width="9.5" style="2" customWidth="1"/>
    <col min="10" max="16384" width="8.75" style="2"/>
  </cols>
  <sheetData>
    <row r="1" spans="1:14" ht="30" customHeight="1">
      <c r="A1" s="293"/>
      <c r="B1" s="293"/>
      <c r="C1" s="314" t="s">
        <v>1184</v>
      </c>
      <c r="E1" s="293"/>
      <c r="H1" s="74" t="s">
        <v>1185</v>
      </c>
      <c r="J1" s="31"/>
      <c r="K1" s="31"/>
      <c r="L1" s="31"/>
      <c r="M1" s="31"/>
      <c r="N1" s="31"/>
    </row>
    <row r="2" spans="1:14" ht="15" customHeight="1">
      <c r="H2" s="74"/>
      <c r="J2" s="31"/>
      <c r="K2" s="31"/>
      <c r="L2" s="31"/>
      <c r="M2" s="31"/>
      <c r="N2" s="31"/>
    </row>
    <row r="3" spans="1:14" s="3" customFormat="1" ht="21" customHeight="1">
      <c r="A3" s="3" t="str">
        <f>分类汇总表!A3</f>
        <v>产权持有人名称：毕节赛德水泥有限公司</v>
      </c>
      <c r="E3" s="14" t="str">
        <f>分类汇总表!D3</f>
        <v xml:space="preserve">          评估基准日：2022年12月31日</v>
      </c>
      <c r="F3" s="294"/>
      <c r="G3" s="294"/>
      <c r="H3" s="15" t="s">
        <v>184</v>
      </c>
      <c r="I3" s="999" t="s">
        <v>258</v>
      </c>
      <c r="J3" s="1000"/>
      <c r="K3" s="1001"/>
    </row>
    <row r="4" spans="1:14" s="4" customFormat="1" ht="21" customHeight="1">
      <c r="A4" s="69" t="s">
        <v>88</v>
      </c>
      <c r="B4" s="69" t="s">
        <v>1186</v>
      </c>
      <c r="C4" s="69" t="s">
        <v>1187</v>
      </c>
      <c r="D4" s="69" t="s">
        <v>366</v>
      </c>
      <c r="E4" s="54" t="s">
        <v>189</v>
      </c>
      <c r="F4" s="69" t="s">
        <v>25</v>
      </c>
      <c r="G4" s="69" t="s">
        <v>27</v>
      </c>
      <c r="H4" s="69" t="s">
        <v>160</v>
      </c>
      <c r="I4" s="17" t="s">
        <v>267</v>
      </c>
      <c r="J4" s="17" t="s">
        <v>268</v>
      </c>
      <c r="K4" s="17" t="s">
        <v>269</v>
      </c>
    </row>
    <row r="5" spans="1:14" s="5" customFormat="1" ht="21" customHeight="1">
      <c r="A5" s="19">
        <f>ROW()-4</f>
        <v>1</v>
      </c>
      <c r="B5" s="65"/>
      <c r="C5" s="65"/>
      <c r="D5" s="309"/>
      <c r="E5" s="48"/>
      <c r="F5" s="48"/>
      <c r="G5" s="296">
        <f>IF(E5=0,0,ROUND((F5-E5)/E5*100,2))</f>
        <v>0</v>
      </c>
      <c r="H5" s="304"/>
    </row>
    <row r="6" spans="1:14" s="5" customFormat="1" ht="21" customHeight="1">
      <c r="A6" s="297"/>
      <c r="B6" s="65"/>
      <c r="C6" s="300"/>
      <c r="D6" s="310"/>
      <c r="E6" s="48"/>
      <c r="F6" s="34"/>
      <c r="G6" s="34"/>
      <c r="H6" s="304"/>
    </row>
    <row r="7" spans="1:14" s="5" customFormat="1" ht="21" customHeight="1">
      <c r="A7" s="297"/>
      <c r="B7" s="65"/>
      <c r="C7" s="300"/>
      <c r="D7" s="311"/>
      <c r="E7" s="48"/>
      <c r="F7" s="34"/>
      <c r="G7" s="34"/>
      <c r="H7" s="304"/>
    </row>
    <row r="8" spans="1:14" s="5" customFormat="1" ht="21" customHeight="1">
      <c r="A8" s="297"/>
      <c r="B8" s="300"/>
      <c r="C8" s="300"/>
      <c r="D8" s="312"/>
      <c r="E8" s="301"/>
      <c r="F8" s="299"/>
      <c r="G8" s="299"/>
      <c r="H8" s="301"/>
    </row>
    <row r="9" spans="1:14" s="5" customFormat="1" ht="21" customHeight="1">
      <c r="A9" s="297"/>
      <c r="B9" s="300"/>
      <c r="C9" s="300"/>
      <c r="D9" s="312"/>
      <c r="E9" s="301"/>
      <c r="F9" s="299"/>
      <c r="G9" s="299"/>
      <c r="H9" s="301"/>
    </row>
    <row r="10" spans="1:14" s="5" customFormat="1" ht="21" customHeight="1">
      <c r="A10" s="297"/>
      <c r="B10" s="300"/>
      <c r="C10" s="300"/>
      <c r="D10" s="312"/>
      <c r="E10" s="301"/>
      <c r="F10" s="299"/>
      <c r="G10" s="299"/>
      <c r="H10" s="301"/>
    </row>
    <row r="11" spans="1:14" s="5" customFormat="1" ht="21" customHeight="1">
      <c r="A11" s="297"/>
      <c r="B11" s="300"/>
      <c r="C11" s="300"/>
      <c r="D11" s="312"/>
      <c r="E11" s="301"/>
      <c r="F11" s="299"/>
      <c r="G11" s="299"/>
      <c r="H11" s="301"/>
    </row>
    <row r="12" spans="1:14" s="5" customFormat="1" ht="21" customHeight="1">
      <c r="A12" s="297"/>
      <c r="B12" s="300"/>
      <c r="C12" s="300"/>
      <c r="D12" s="312"/>
      <c r="E12" s="301"/>
      <c r="F12" s="299"/>
      <c r="G12" s="299"/>
      <c r="H12" s="301"/>
    </row>
    <row r="13" spans="1:14" s="5" customFormat="1" ht="21" customHeight="1">
      <c r="A13" s="297"/>
      <c r="B13" s="300"/>
      <c r="C13" s="300"/>
      <c r="D13" s="312"/>
      <c r="E13" s="301"/>
      <c r="F13" s="299"/>
      <c r="G13" s="299"/>
      <c r="H13" s="301"/>
    </row>
    <row r="14" spans="1:14" s="5" customFormat="1" ht="21" customHeight="1">
      <c r="A14" s="297"/>
      <c r="B14" s="300"/>
      <c r="C14" s="300"/>
      <c r="D14" s="312"/>
      <c r="E14" s="301"/>
      <c r="F14" s="299"/>
      <c r="G14" s="299"/>
      <c r="H14" s="301"/>
    </row>
    <row r="15" spans="1:14" s="5" customFormat="1" ht="21" customHeight="1">
      <c r="A15" s="297"/>
      <c r="B15" s="300"/>
      <c r="C15" s="300"/>
      <c r="D15" s="312"/>
      <c r="E15" s="301"/>
      <c r="F15" s="299"/>
      <c r="G15" s="299"/>
      <c r="H15" s="301"/>
    </row>
    <row r="16" spans="1:14" s="5" customFormat="1" ht="21" customHeight="1">
      <c r="A16" s="297"/>
      <c r="B16" s="300"/>
      <c r="C16" s="300"/>
      <c r="D16" s="312"/>
      <c r="E16" s="301"/>
      <c r="F16" s="299"/>
      <c r="G16" s="299"/>
      <c r="H16" s="301"/>
    </row>
    <row r="17" spans="1:8" s="5" customFormat="1" ht="21" customHeight="1">
      <c r="A17" s="297"/>
      <c r="B17" s="300"/>
      <c r="C17" s="300"/>
      <c r="D17" s="312"/>
      <c r="E17" s="301"/>
      <c r="F17" s="299"/>
      <c r="G17" s="299"/>
      <c r="H17" s="301"/>
    </row>
    <row r="18" spans="1:8" s="5" customFormat="1" ht="21" customHeight="1">
      <c r="A18" s="297"/>
      <c r="B18" s="62"/>
      <c r="C18" s="62"/>
      <c r="D18" s="60"/>
      <c r="E18" s="299"/>
      <c r="F18" s="299"/>
      <c r="G18" s="302"/>
      <c r="H18" s="61"/>
    </row>
    <row r="19" spans="1:8" s="5" customFormat="1" ht="21" customHeight="1">
      <c r="A19" s="23"/>
      <c r="B19" s="17"/>
      <c r="C19" s="17"/>
      <c r="D19" s="17"/>
      <c r="E19" s="246"/>
      <c r="F19" s="246"/>
      <c r="G19" s="75"/>
      <c r="H19" s="20"/>
    </row>
    <row r="20" spans="1:8" s="5" customFormat="1" ht="21" customHeight="1">
      <c r="A20" s="23"/>
      <c r="B20" s="17"/>
      <c r="C20" s="17"/>
      <c r="D20" s="17"/>
      <c r="E20" s="303"/>
      <c r="F20" s="34"/>
      <c r="G20" s="75"/>
      <c r="H20" s="20"/>
    </row>
    <row r="21" spans="1:8" s="6" customFormat="1" ht="21" customHeight="1">
      <c r="A21" s="27"/>
      <c r="B21" s="17" t="s">
        <v>181</v>
      </c>
      <c r="C21" s="17"/>
      <c r="D21" s="27"/>
      <c r="E21" s="28">
        <f>E19-E20</f>
        <v>0</v>
      </c>
      <c r="F21" s="28">
        <f>F19-F20</f>
        <v>0</v>
      </c>
      <c r="G21" s="75">
        <f>IF(E21=0,0,ROUND((F21-E21)/E21*100,2))</f>
        <v>0</v>
      </c>
      <c r="H21" s="27"/>
    </row>
    <row r="22" spans="1:8" s="7" customFormat="1" ht="14.25" customHeight="1">
      <c r="A22" s="29" t="str">
        <f>填表必读!A9&amp;填表必读!B9</f>
        <v>产权持有人填表人：刘竹</v>
      </c>
      <c r="B22" s="102"/>
      <c r="C22" s="102"/>
      <c r="E22" s="29" t="str">
        <f>填表必读!A19&amp;填表必读!B19</f>
        <v>评估人员：</v>
      </c>
      <c r="F22" s="1043" t="str">
        <f>现金!G21</f>
        <v>北京卓信大华资产评估有限公司</v>
      </c>
      <c r="G22" s="1043"/>
      <c r="H22" s="1043"/>
    </row>
    <row r="23" spans="1:8" s="5" customFormat="1" ht="12.75">
      <c r="A23" s="29" t="str">
        <f>填表必读!A11&amp;填表必读!B11</f>
        <v>填表日期：2023年5月5日</v>
      </c>
    </row>
    <row r="24" spans="1:8" s="5" customFormat="1" ht="12.75"/>
    <row r="25" spans="1:8" s="5" customFormat="1" ht="12.75"/>
    <row r="26" spans="1:8" s="5" customFormat="1" ht="12.75"/>
    <row r="27" spans="1:8" s="5" customFormat="1" ht="12.75"/>
    <row r="28" spans="1:8" s="5" customFormat="1" ht="12.75"/>
    <row r="29" spans="1:8" s="5" customFormat="1" ht="12.75"/>
    <row r="30" spans="1:8" s="5" customFormat="1" ht="12.75"/>
    <row r="31" spans="1:8" s="5" customFormat="1" ht="12.75"/>
    <row r="32" spans="1:8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3" s="31" customFormat="1" ht="12.75"/>
    <row r="66" spans="1:3" s="31" customFormat="1" ht="12.75"/>
    <row r="67" spans="1:3" s="31" customFormat="1" ht="12.75"/>
    <row r="68" spans="1:3" s="31" customFormat="1" ht="12.75"/>
    <row r="69" spans="1:3" s="31" customFormat="1" ht="12.75"/>
    <row r="70" spans="1:3" s="31" customFormat="1" ht="12.75"/>
    <row r="71" spans="1:3" s="31" customFormat="1" ht="12.75"/>
    <row r="72" spans="1:3" s="31" customFormat="1" ht="12.75"/>
    <row r="73" spans="1:3" s="31" customFormat="1" ht="12.75"/>
    <row r="74" spans="1:3" s="31" customFormat="1" ht="12.75"/>
    <row r="75" spans="1:3" s="31" customFormat="1" ht="12.75"/>
    <row r="76" spans="1:3" s="31" customFormat="1" ht="12.75"/>
    <row r="77" spans="1:3" s="31" customFormat="1" ht="12.75"/>
    <row r="78" spans="1:3">
      <c r="A78" s="31"/>
      <c r="B78" s="31"/>
      <c r="C78" s="31"/>
    </row>
    <row r="79" spans="1:3">
      <c r="A79" s="31"/>
      <c r="B79" s="31"/>
      <c r="C79" s="31"/>
    </row>
    <row r="80" spans="1:3">
      <c r="A80" s="31"/>
      <c r="B80" s="31"/>
      <c r="C80" s="31"/>
    </row>
    <row r="81" spans="1:3">
      <c r="A81" s="31"/>
      <c r="B81" s="31"/>
      <c r="C81" s="31"/>
    </row>
    <row r="82" spans="1:3">
      <c r="A82" s="31"/>
      <c r="B82" s="31"/>
      <c r="C82" s="31"/>
    </row>
    <row r="83" spans="1:3">
      <c r="A83" s="31"/>
      <c r="B83" s="31"/>
      <c r="C83" s="31"/>
    </row>
    <row r="84" spans="1:3">
      <c r="A84" s="31"/>
      <c r="B84" s="31"/>
      <c r="C84" s="31"/>
    </row>
    <row r="85" spans="1:3">
      <c r="A85" s="31"/>
      <c r="B85" s="31"/>
      <c r="C85" s="31"/>
    </row>
    <row r="86" spans="1:3">
      <c r="A86" s="31"/>
      <c r="B86" s="31"/>
      <c r="C86" s="31"/>
    </row>
    <row r="87" spans="1:3">
      <c r="A87" s="31"/>
      <c r="B87" s="31"/>
      <c r="C87" s="31"/>
    </row>
    <row r="88" spans="1:3">
      <c r="A88" s="31"/>
      <c r="B88" s="31"/>
      <c r="C88" s="31"/>
    </row>
    <row r="89" spans="1:3">
      <c r="A89" s="31"/>
      <c r="B89" s="31"/>
      <c r="C89" s="31"/>
    </row>
    <row r="90" spans="1:3">
      <c r="A90" s="31"/>
      <c r="B90" s="31"/>
      <c r="C90" s="31"/>
    </row>
    <row r="91" spans="1:3">
      <c r="A91" s="31"/>
      <c r="B91" s="31"/>
      <c r="C91" s="31"/>
    </row>
    <row r="92" spans="1:3">
      <c r="A92" s="31"/>
      <c r="B92" s="31"/>
      <c r="C92" s="31"/>
    </row>
    <row r="93" spans="1:3">
      <c r="A93" s="31"/>
      <c r="B93" s="31"/>
      <c r="C93" s="31"/>
    </row>
    <row r="94" spans="1:3">
      <c r="A94" s="31"/>
      <c r="B94" s="31"/>
      <c r="C94" s="31"/>
    </row>
    <row r="95" spans="1:3">
      <c r="A95" s="31"/>
      <c r="B95" s="31"/>
      <c r="C95" s="31"/>
    </row>
    <row r="96" spans="1:3">
      <c r="A96" s="31"/>
      <c r="B96" s="31"/>
      <c r="C96" s="31"/>
    </row>
    <row r="97" spans="1:3">
      <c r="A97" s="31"/>
      <c r="B97" s="31"/>
      <c r="C97" s="31"/>
    </row>
    <row r="98" spans="1:3">
      <c r="A98" s="31"/>
      <c r="B98" s="31"/>
      <c r="C98" s="31"/>
    </row>
    <row r="99" spans="1:3">
      <c r="A99" s="31"/>
      <c r="B99" s="31"/>
      <c r="C99" s="31"/>
    </row>
    <row r="100" spans="1:3">
      <c r="A100" s="31"/>
      <c r="B100" s="31"/>
      <c r="C100" s="31"/>
    </row>
    <row r="101" spans="1:3">
      <c r="A101" s="31"/>
      <c r="B101" s="31"/>
      <c r="C101" s="31"/>
    </row>
    <row r="102" spans="1:3">
      <c r="A102" s="31"/>
      <c r="B102" s="31"/>
      <c r="C102" s="31"/>
    </row>
    <row r="103" spans="1:3">
      <c r="A103" s="31"/>
      <c r="B103" s="31"/>
      <c r="C103" s="31"/>
    </row>
    <row r="104" spans="1:3">
      <c r="A104" s="31"/>
      <c r="B104" s="31"/>
      <c r="C104" s="31"/>
    </row>
    <row r="105" spans="1:3">
      <c r="A105" s="31"/>
      <c r="B105" s="31"/>
      <c r="C105" s="31"/>
    </row>
    <row r="106" spans="1:3">
      <c r="A106" s="31"/>
      <c r="B106" s="31"/>
      <c r="C106" s="31"/>
    </row>
    <row r="107" spans="1:3">
      <c r="A107" s="31"/>
      <c r="B107" s="31"/>
      <c r="C107" s="31"/>
    </row>
    <row r="108" spans="1:3">
      <c r="A108" s="31"/>
      <c r="B108" s="31"/>
      <c r="C108" s="31"/>
    </row>
    <row r="109" spans="1:3">
      <c r="A109" s="31"/>
      <c r="B109" s="31"/>
      <c r="C109" s="31"/>
    </row>
    <row r="110" spans="1:3">
      <c r="A110" s="31"/>
      <c r="B110" s="31"/>
      <c r="C110" s="31"/>
    </row>
    <row r="111" spans="1:3">
      <c r="A111" s="31"/>
      <c r="B111" s="31"/>
      <c r="C111" s="31"/>
    </row>
    <row r="112" spans="1:3">
      <c r="A112" s="31"/>
      <c r="B112" s="31"/>
      <c r="C112" s="31"/>
    </row>
    <row r="113" spans="1:3">
      <c r="A113" s="31"/>
      <c r="B113" s="31"/>
      <c r="C113" s="31"/>
    </row>
    <row r="114" spans="1:3">
      <c r="A114" s="31"/>
      <c r="B114" s="31"/>
      <c r="C114" s="31"/>
    </row>
    <row r="115" spans="1:3">
      <c r="A115" s="31"/>
      <c r="B115" s="31"/>
      <c r="C115" s="31"/>
    </row>
    <row r="116" spans="1:3">
      <c r="A116" s="31"/>
      <c r="B116" s="31"/>
      <c r="C116" s="31"/>
    </row>
    <row r="117" spans="1:3">
      <c r="A117" s="31"/>
      <c r="B117" s="31"/>
      <c r="C117" s="31"/>
    </row>
    <row r="118" spans="1:3">
      <c r="A118" s="31"/>
      <c r="B118" s="31"/>
      <c r="C118" s="31"/>
    </row>
    <row r="119" spans="1:3">
      <c r="A119" s="31"/>
      <c r="B119" s="31"/>
      <c r="C119" s="31"/>
    </row>
    <row r="120" spans="1:3">
      <c r="A120" s="31"/>
      <c r="B120" s="31"/>
      <c r="C120" s="31"/>
    </row>
    <row r="121" spans="1:3">
      <c r="A121" s="31"/>
      <c r="B121" s="31"/>
      <c r="C121" s="31"/>
    </row>
    <row r="122" spans="1:3">
      <c r="A122" s="31"/>
      <c r="B122" s="31"/>
      <c r="C122" s="31"/>
    </row>
    <row r="123" spans="1:3">
      <c r="A123" s="31"/>
      <c r="B123" s="31"/>
      <c r="C123" s="31"/>
    </row>
    <row r="124" spans="1:3">
      <c r="A124" s="31"/>
      <c r="B124" s="31"/>
      <c r="C124" s="31"/>
    </row>
    <row r="125" spans="1:3">
      <c r="A125" s="31"/>
      <c r="B125" s="31"/>
      <c r="C125" s="31"/>
    </row>
    <row r="126" spans="1:3">
      <c r="A126" s="31"/>
      <c r="B126" s="31"/>
      <c r="C126" s="31"/>
    </row>
    <row r="127" spans="1:3">
      <c r="A127" s="31"/>
      <c r="B127" s="31"/>
      <c r="C127" s="31"/>
    </row>
    <row r="128" spans="1:3">
      <c r="A128" s="31"/>
      <c r="B128" s="31"/>
      <c r="C128" s="31"/>
    </row>
    <row r="129" spans="1:3">
      <c r="A129" s="31"/>
      <c r="B129" s="31"/>
      <c r="C129" s="31"/>
    </row>
    <row r="130" spans="1:3">
      <c r="A130" s="31"/>
      <c r="B130" s="31"/>
      <c r="C130" s="31"/>
    </row>
    <row r="131" spans="1:3">
      <c r="A131" s="31"/>
      <c r="B131" s="31"/>
      <c r="C131" s="31"/>
    </row>
    <row r="132" spans="1:3">
      <c r="A132" s="31"/>
      <c r="B132" s="31"/>
      <c r="C132" s="31"/>
    </row>
    <row r="133" spans="1:3">
      <c r="A133" s="31"/>
      <c r="B133" s="31"/>
      <c r="C133" s="31"/>
    </row>
    <row r="134" spans="1:3">
      <c r="A134" s="31"/>
      <c r="B134" s="31"/>
      <c r="C134" s="31"/>
    </row>
    <row r="135" spans="1:3">
      <c r="A135" s="31"/>
      <c r="B135" s="31"/>
      <c r="C135" s="31"/>
    </row>
    <row r="136" spans="1:3">
      <c r="A136" s="31"/>
      <c r="B136" s="31"/>
      <c r="C136" s="31"/>
    </row>
    <row r="137" spans="1:3">
      <c r="A137" s="31"/>
      <c r="B137" s="31"/>
      <c r="C137" s="31"/>
    </row>
    <row r="138" spans="1:3">
      <c r="A138" s="31"/>
      <c r="B138" s="31"/>
      <c r="C138" s="31"/>
    </row>
    <row r="139" spans="1:3">
      <c r="A139" s="31"/>
      <c r="B139" s="31"/>
      <c r="C139" s="31"/>
    </row>
    <row r="140" spans="1:3">
      <c r="A140" s="31"/>
      <c r="B140" s="31"/>
      <c r="C140" s="31"/>
    </row>
    <row r="141" spans="1:3">
      <c r="A141" s="31"/>
      <c r="B141" s="31"/>
      <c r="C141" s="31"/>
    </row>
    <row r="142" spans="1:3">
      <c r="A142" s="31"/>
      <c r="B142" s="31"/>
      <c r="C142" s="31"/>
    </row>
    <row r="143" spans="1:3">
      <c r="A143" s="31"/>
      <c r="B143" s="31"/>
      <c r="C143" s="31"/>
    </row>
    <row r="144" spans="1:3">
      <c r="A144" s="31"/>
      <c r="B144" s="31"/>
      <c r="C144" s="31"/>
    </row>
    <row r="145" spans="1:3">
      <c r="A145" s="31"/>
      <c r="B145" s="31"/>
      <c r="C145" s="31"/>
    </row>
    <row r="146" spans="1:3">
      <c r="A146" s="31"/>
      <c r="B146" s="31"/>
      <c r="C146" s="31"/>
    </row>
  </sheetData>
  <mergeCells count="2">
    <mergeCell ref="I3:K3"/>
    <mergeCell ref="F22:H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O146"/>
  <sheetViews>
    <sheetView workbookViewId="0">
      <selection activeCell="E23" sqref="E23"/>
    </sheetView>
  </sheetViews>
  <sheetFormatPr defaultColWidth="8.75" defaultRowHeight="15.75"/>
  <cols>
    <col min="1" max="1" width="7.625" style="2" customWidth="1"/>
    <col min="2" max="2" width="23.75" style="2" customWidth="1"/>
    <col min="3" max="3" width="11" style="2" customWidth="1"/>
    <col min="4" max="4" width="11.75" style="2" customWidth="1"/>
    <col min="5" max="5" width="15" style="2" customWidth="1"/>
    <col min="6" max="7" width="13" style="2" customWidth="1"/>
    <col min="8" max="8" width="10.125" style="2" customWidth="1"/>
    <col min="9" max="9" width="16.25" style="2" customWidth="1"/>
    <col min="10" max="10" width="6.875" style="2" customWidth="1"/>
    <col min="11" max="11" width="10" style="2" customWidth="1"/>
    <col min="12" max="16384" width="8.75" style="2"/>
  </cols>
  <sheetData>
    <row r="1" spans="1:15" ht="30" customHeight="1">
      <c r="A1" s="293"/>
      <c r="B1" s="965" t="s">
        <v>1188</v>
      </c>
      <c r="C1" s="965"/>
      <c r="D1" s="965"/>
      <c r="E1" s="965"/>
      <c r="F1" s="965"/>
      <c r="G1" s="965"/>
      <c r="H1" s="965"/>
      <c r="I1" s="74" t="s">
        <v>1189</v>
      </c>
      <c r="L1" s="31"/>
      <c r="M1" s="31"/>
      <c r="N1" s="31"/>
      <c r="O1" s="31"/>
    </row>
    <row r="2" spans="1:15" ht="15" customHeight="1">
      <c r="I2" s="74"/>
      <c r="L2" s="31"/>
      <c r="M2" s="31"/>
      <c r="N2" s="31"/>
      <c r="O2" s="31"/>
    </row>
    <row r="3" spans="1:15" s="3" customFormat="1" ht="21" customHeight="1">
      <c r="A3" s="3" t="str">
        <f>分类汇总表!A3</f>
        <v>产权持有人名称：毕节赛德水泥有限公司</v>
      </c>
      <c r="F3" s="32" t="str">
        <f>分类汇总表!D3</f>
        <v xml:space="preserve">          评估基准日：2022年12月31日</v>
      </c>
      <c r="G3" s="294"/>
      <c r="H3" s="294"/>
      <c r="I3" s="15" t="s">
        <v>184</v>
      </c>
      <c r="J3" s="999" t="s">
        <v>258</v>
      </c>
      <c r="K3" s="1000"/>
      <c r="L3" s="1001"/>
    </row>
    <row r="4" spans="1:15" s="4" customFormat="1" ht="27.6" customHeight="1">
      <c r="A4" s="69" t="s">
        <v>88</v>
      </c>
      <c r="B4" s="69" t="s">
        <v>1081</v>
      </c>
      <c r="C4" s="69" t="s">
        <v>1190</v>
      </c>
      <c r="D4" s="69" t="s">
        <v>609</v>
      </c>
      <c r="E4" s="54" t="s">
        <v>615</v>
      </c>
      <c r="F4" s="54" t="s">
        <v>189</v>
      </c>
      <c r="G4" s="69" t="s">
        <v>25</v>
      </c>
      <c r="H4" s="69" t="s">
        <v>27</v>
      </c>
      <c r="I4" s="69" t="s">
        <v>160</v>
      </c>
      <c r="J4" s="17" t="s">
        <v>267</v>
      </c>
      <c r="K4" s="17" t="s">
        <v>268</v>
      </c>
      <c r="L4" s="17" t="s">
        <v>269</v>
      </c>
    </row>
    <row r="5" spans="1:15" s="5" customFormat="1" ht="21" customHeight="1">
      <c r="A5" s="19">
        <f>ROW()-4</f>
        <v>1</v>
      </c>
      <c r="B5" s="65"/>
      <c r="C5" s="65"/>
      <c r="D5" s="309"/>
      <c r="E5" s="295"/>
      <c r="F5" s="48"/>
      <c r="G5" s="48"/>
      <c r="H5" s="296">
        <f>IF(F5=0,0,ROUND((G5-F5)/F5*100,2))</f>
        <v>0</v>
      </c>
      <c r="I5" s="304"/>
    </row>
    <row r="6" spans="1:15" s="5" customFormat="1" ht="21" customHeight="1">
      <c r="A6" s="297"/>
      <c r="B6" s="65"/>
      <c r="C6" s="300"/>
      <c r="D6" s="310"/>
      <c r="E6" s="298"/>
      <c r="F6" s="48"/>
      <c r="G6" s="34"/>
      <c r="H6" s="34"/>
      <c r="I6" s="304"/>
    </row>
    <row r="7" spans="1:15" s="5" customFormat="1" ht="21" customHeight="1">
      <c r="A7" s="297"/>
      <c r="B7" s="65"/>
      <c r="C7" s="300"/>
      <c r="D7" s="311"/>
      <c r="E7" s="298"/>
      <c r="F7" s="48"/>
      <c r="G7" s="34"/>
      <c r="H7" s="34"/>
      <c r="I7" s="304"/>
    </row>
    <row r="8" spans="1:15" s="5" customFormat="1" ht="21" customHeight="1">
      <c r="A8" s="297"/>
      <c r="B8" s="300"/>
      <c r="C8" s="300"/>
      <c r="D8" s="312"/>
      <c r="E8" s="301"/>
      <c r="F8" s="301"/>
      <c r="G8" s="299"/>
      <c r="H8" s="299"/>
      <c r="I8" s="301"/>
    </row>
    <row r="9" spans="1:15" s="5" customFormat="1" ht="21" customHeight="1">
      <c r="A9" s="297"/>
      <c r="B9" s="300"/>
      <c r="C9" s="300"/>
      <c r="D9" s="312"/>
      <c r="E9" s="301"/>
      <c r="F9" s="301"/>
      <c r="G9" s="299"/>
      <c r="H9" s="299"/>
      <c r="I9" s="301"/>
    </row>
    <row r="10" spans="1:15" s="5" customFormat="1" ht="21" customHeight="1">
      <c r="A10" s="297"/>
      <c r="B10" s="300"/>
      <c r="C10" s="300"/>
      <c r="D10" s="312"/>
      <c r="E10" s="301"/>
      <c r="F10" s="301"/>
      <c r="G10" s="299"/>
      <c r="H10" s="299"/>
      <c r="I10" s="301"/>
    </row>
    <row r="11" spans="1:15" s="5" customFormat="1" ht="21" customHeight="1">
      <c r="A11" s="297"/>
      <c r="B11" s="300"/>
      <c r="C11" s="300"/>
      <c r="D11" s="312"/>
      <c r="E11" s="301"/>
      <c r="F11" s="301"/>
      <c r="G11" s="299"/>
      <c r="H11" s="299"/>
      <c r="I11" s="301"/>
    </row>
    <row r="12" spans="1:15" s="5" customFormat="1" ht="21" customHeight="1">
      <c r="A12" s="297"/>
      <c r="B12" s="300"/>
      <c r="C12" s="300"/>
      <c r="D12" s="312"/>
      <c r="E12" s="301"/>
      <c r="F12" s="301"/>
      <c r="G12" s="299"/>
      <c r="H12" s="299"/>
      <c r="I12" s="301"/>
    </row>
    <row r="13" spans="1:15" s="5" customFormat="1" ht="21" customHeight="1">
      <c r="A13" s="297"/>
      <c r="B13" s="300"/>
      <c r="C13" s="300"/>
      <c r="D13" s="312"/>
      <c r="E13" s="301"/>
      <c r="F13" s="301"/>
      <c r="G13" s="299"/>
      <c r="H13" s="299"/>
      <c r="I13" s="301"/>
    </row>
    <row r="14" spans="1:15" s="5" customFormat="1" ht="21" customHeight="1">
      <c r="A14" s="297"/>
      <c r="B14" s="300"/>
      <c r="C14" s="300"/>
      <c r="D14" s="312"/>
      <c r="E14" s="301"/>
      <c r="F14" s="301"/>
      <c r="G14" s="299"/>
      <c r="H14" s="299"/>
      <c r="I14" s="301"/>
    </row>
    <row r="15" spans="1:15" s="5" customFormat="1" ht="21" customHeight="1">
      <c r="A15" s="297"/>
      <c r="B15" s="300"/>
      <c r="C15" s="300"/>
      <c r="D15" s="312"/>
      <c r="E15" s="301"/>
      <c r="F15" s="301"/>
      <c r="G15" s="299"/>
      <c r="H15" s="299"/>
      <c r="I15" s="301"/>
    </row>
    <row r="16" spans="1:15" s="5" customFormat="1" ht="21" customHeight="1">
      <c r="A16" s="297"/>
      <c r="B16" s="300"/>
      <c r="C16" s="300"/>
      <c r="D16" s="312"/>
      <c r="E16" s="301"/>
      <c r="F16" s="301"/>
      <c r="G16" s="299"/>
      <c r="H16" s="299"/>
      <c r="I16" s="301"/>
    </row>
    <row r="17" spans="1:9" s="5" customFormat="1" ht="21" customHeight="1">
      <c r="A17" s="297"/>
      <c r="B17" s="300"/>
      <c r="C17" s="300"/>
      <c r="D17" s="312"/>
      <c r="E17" s="301"/>
      <c r="F17" s="301"/>
      <c r="G17" s="299"/>
      <c r="H17" s="299"/>
      <c r="I17" s="301"/>
    </row>
    <row r="18" spans="1:9" s="5" customFormat="1" ht="21" customHeight="1">
      <c r="A18" s="297"/>
      <c r="B18" s="62"/>
      <c r="C18" s="62"/>
      <c r="D18" s="60"/>
      <c r="E18" s="299"/>
      <c r="F18" s="299"/>
      <c r="G18" s="299"/>
      <c r="H18" s="302"/>
      <c r="I18" s="61"/>
    </row>
    <row r="19" spans="1:9" s="5" customFormat="1" ht="21" customHeight="1">
      <c r="A19" s="23"/>
      <c r="B19" s="17" t="s">
        <v>1191</v>
      </c>
      <c r="C19" s="17"/>
      <c r="D19" s="17"/>
      <c r="E19" s="246"/>
      <c r="F19" s="246">
        <f>SUM(F5:F18)</f>
        <v>0</v>
      </c>
      <c r="G19" s="246">
        <f>SUM(G5:G18)</f>
        <v>0</v>
      </c>
      <c r="H19" s="313">
        <f>IF(F19=0,0,ROUND((G19-F19)/F19*100,2))</f>
        <v>0</v>
      </c>
      <c r="I19" s="20"/>
    </row>
    <row r="20" spans="1:9" s="5" customFormat="1" ht="21" customHeight="1">
      <c r="A20" s="23"/>
      <c r="B20" s="17" t="s">
        <v>245</v>
      </c>
      <c r="C20" s="17"/>
      <c r="D20" s="17"/>
      <c r="E20" s="303"/>
      <c r="F20" s="303"/>
      <c r="G20" s="34"/>
      <c r="H20" s="313"/>
      <c r="I20" s="20"/>
    </row>
    <row r="21" spans="1:9" s="6" customFormat="1" ht="21" customHeight="1">
      <c r="A21" s="27"/>
      <c r="B21" s="17" t="s">
        <v>1192</v>
      </c>
      <c r="C21" s="17"/>
      <c r="D21" s="27"/>
      <c r="E21" s="28"/>
      <c r="F21" s="246">
        <f>F19-F20</f>
        <v>0</v>
      </c>
      <c r="G21" s="246">
        <f>G19-G20</f>
        <v>0</v>
      </c>
      <c r="H21" s="313">
        <f>IF(F21=0,0,ROUND((G21-F21)/F21*100,2))</f>
        <v>0</v>
      </c>
      <c r="I21" s="27"/>
    </row>
    <row r="22" spans="1:9" s="7" customFormat="1" ht="14.25" customHeight="1">
      <c r="A22" s="29" t="str">
        <f>填表必读!A9&amp;填表必读!B9</f>
        <v>产权持有人填表人：刘竹</v>
      </c>
      <c r="B22" s="102"/>
      <c r="C22" s="102"/>
      <c r="E22" s="29" t="str">
        <f>填表必读!A19&amp;填表必读!B19</f>
        <v>评估人员：</v>
      </c>
      <c r="G22" s="1043" t="str">
        <f>现金!G21</f>
        <v>北京卓信大华资产评估有限公司</v>
      </c>
      <c r="H22" s="1043"/>
      <c r="I22" s="1043"/>
    </row>
    <row r="23" spans="1:9" s="5" customFormat="1" ht="12.75">
      <c r="A23" s="29" t="str">
        <f>填表必读!A11&amp;填表必读!B11</f>
        <v>填表日期：2023年5月5日</v>
      </c>
    </row>
    <row r="24" spans="1:9" s="5" customFormat="1" ht="12.75"/>
    <row r="25" spans="1:9" s="5" customFormat="1" ht="12.75"/>
    <row r="26" spans="1:9" s="5" customFormat="1" ht="12.75"/>
    <row r="27" spans="1:9" s="5" customFormat="1" ht="12.75"/>
    <row r="28" spans="1:9" s="5" customFormat="1" ht="12.75"/>
    <row r="29" spans="1:9" s="5" customFormat="1" ht="12.75"/>
    <row r="30" spans="1:9" s="5" customFormat="1" ht="12.75"/>
    <row r="31" spans="1:9" s="5" customFormat="1" ht="12.75"/>
    <row r="32" spans="1:9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3" s="31" customFormat="1" ht="12.75"/>
    <row r="66" spans="1:3" s="31" customFormat="1" ht="12.75"/>
    <row r="67" spans="1:3" s="31" customFormat="1" ht="12.75"/>
    <row r="68" spans="1:3" s="31" customFormat="1" ht="12.75"/>
    <row r="69" spans="1:3" s="31" customFormat="1" ht="12.75"/>
    <row r="70" spans="1:3" s="31" customFormat="1" ht="12.75"/>
    <row r="71" spans="1:3" s="31" customFormat="1" ht="12.75"/>
    <row r="72" spans="1:3" s="31" customFormat="1" ht="12.75"/>
    <row r="73" spans="1:3" s="31" customFormat="1" ht="12.75"/>
    <row r="74" spans="1:3" s="31" customFormat="1" ht="12.75"/>
    <row r="75" spans="1:3" s="31" customFormat="1" ht="12.75"/>
    <row r="76" spans="1:3" s="31" customFormat="1" ht="12.75"/>
    <row r="77" spans="1:3" s="31" customFormat="1" ht="12.75"/>
    <row r="78" spans="1:3">
      <c r="A78" s="31"/>
      <c r="B78" s="31"/>
      <c r="C78" s="31"/>
    </row>
    <row r="79" spans="1:3">
      <c r="A79" s="31"/>
      <c r="B79" s="31"/>
      <c r="C79" s="31"/>
    </row>
    <row r="80" spans="1:3">
      <c r="A80" s="31"/>
      <c r="B80" s="31"/>
      <c r="C80" s="31"/>
    </row>
    <row r="81" spans="1:3">
      <c r="A81" s="31"/>
      <c r="B81" s="31"/>
      <c r="C81" s="31"/>
    </row>
    <row r="82" spans="1:3">
      <c r="A82" s="31"/>
      <c r="B82" s="31"/>
      <c r="C82" s="31"/>
    </row>
    <row r="83" spans="1:3">
      <c r="A83" s="31"/>
      <c r="B83" s="31"/>
      <c r="C83" s="31"/>
    </row>
    <row r="84" spans="1:3">
      <c r="A84" s="31"/>
      <c r="B84" s="31"/>
      <c r="C84" s="31"/>
    </row>
    <row r="85" spans="1:3">
      <c r="A85" s="31"/>
      <c r="B85" s="31"/>
      <c r="C85" s="31"/>
    </row>
    <row r="86" spans="1:3">
      <c r="A86" s="31"/>
      <c r="B86" s="31"/>
      <c r="C86" s="31"/>
    </row>
    <row r="87" spans="1:3">
      <c r="A87" s="31"/>
      <c r="B87" s="31"/>
      <c r="C87" s="31"/>
    </row>
    <row r="88" spans="1:3">
      <c r="A88" s="31"/>
      <c r="B88" s="31"/>
      <c r="C88" s="31"/>
    </row>
    <row r="89" spans="1:3">
      <c r="A89" s="31"/>
      <c r="B89" s="31"/>
      <c r="C89" s="31"/>
    </row>
    <row r="90" spans="1:3">
      <c r="A90" s="31"/>
      <c r="B90" s="31"/>
      <c r="C90" s="31"/>
    </row>
    <row r="91" spans="1:3">
      <c r="A91" s="31"/>
      <c r="B91" s="31"/>
      <c r="C91" s="31"/>
    </row>
    <row r="92" spans="1:3">
      <c r="A92" s="31"/>
      <c r="B92" s="31"/>
      <c r="C92" s="31"/>
    </row>
    <row r="93" spans="1:3">
      <c r="A93" s="31"/>
      <c r="B93" s="31"/>
      <c r="C93" s="31"/>
    </row>
    <row r="94" spans="1:3">
      <c r="A94" s="31"/>
      <c r="B94" s="31"/>
      <c r="C94" s="31"/>
    </row>
    <row r="95" spans="1:3">
      <c r="A95" s="31"/>
      <c r="B95" s="31"/>
      <c r="C95" s="31"/>
    </row>
    <row r="96" spans="1:3">
      <c r="A96" s="31"/>
      <c r="B96" s="31"/>
      <c r="C96" s="31"/>
    </row>
    <row r="97" spans="1:3">
      <c r="A97" s="31"/>
      <c r="B97" s="31"/>
      <c r="C97" s="31"/>
    </row>
    <row r="98" spans="1:3">
      <c r="A98" s="31"/>
      <c r="B98" s="31"/>
      <c r="C98" s="31"/>
    </row>
    <row r="99" spans="1:3">
      <c r="A99" s="31"/>
      <c r="B99" s="31"/>
      <c r="C99" s="31"/>
    </row>
    <row r="100" spans="1:3">
      <c r="A100" s="31"/>
      <c r="B100" s="31"/>
      <c r="C100" s="31"/>
    </row>
    <row r="101" spans="1:3">
      <c r="A101" s="31"/>
      <c r="B101" s="31"/>
      <c r="C101" s="31"/>
    </row>
    <row r="102" spans="1:3">
      <c r="A102" s="31"/>
      <c r="B102" s="31"/>
      <c r="C102" s="31"/>
    </row>
    <row r="103" spans="1:3">
      <c r="A103" s="31"/>
      <c r="B103" s="31"/>
      <c r="C103" s="31"/>
    </row>
    <row r="104" spans="1:3">
      <c r="A104" s="31"/>
      <c r="B104" s="31"/>
      <c r="C104" s="31"/>
    </row>
    <row r="105" spans="1:3">
      <c r="A105" s="31"/>
      <c r="B105" s="31"/>
      <c r="C105" s="31"/>
    </row>
    <row r="106" spans="1:3">
      <c r="A106" s="31"/>
      <c r="B106" s="31"/>
      <c r="C106" s="31"/>
    </row>
    <row r="107" spans="1:3">
      <c r="A107" s="31"/>
      <c r="B107" s="31"/>
      <c r="C107" s="31"/>
    </row>
    <row r="108" spans="1:3">
      <c r="A108" s="31"/>
      <c r="B108" s="31"/>
      <c r="C108" s="31"/>
    </row>
    <row r="109" spans="1:3">
      <c r="A109" s="31"/>
      <c r="B109" s="31"/>
      <c r="C109" s="31"/>
    </row>
    <row r="110" spans="1:3">
      <c r="A110" s="31"/>
      <c r="B110" s="31"/>
      <c r="C110" s="31"/>
    </row>
    <row r="111" spans="1:3">
      <c r="A111" s="31"/>
      <c r="B111" s="31"/>
      <c r="C111" s="31"/>
    </row>
    <row r="112" spans="1:3">
      <c r="A112" s="31"/>
      <c r="B112" s="31"/>
      <c r="C112" s="31"/>
    </row>
    <row r="113" spans="1:3">
      <c r="A113" s="31"/>
      <c r="B113" s="31"/>
      <c r="C113" s="31"/>
    </row>
    <row r="114" spans="1:3">
      <c r="A114" s="31"/>
      <c r="B114" s="31"/>
      <c r="C114" s="31"/>
    </row>
    <row r="115" spans="1:3">
      <c r="A115" s="31"/>
      <c r="B115" s="31"/>
      <c r="C115" s="31"/>
    </row>
    <row r="116" spans="1:3">
      <c r="A116" s="31"/>
      <c r="B116" s="31"/>
      <c r="C116" s="31"/>
    </row>
    <row r="117" spans="1:3">
      <c r="A117" s="31"/>
      <c r="B117" s="31"/>
      <c r="C117" s="31"/>
    </row>
    <row r="118" spans="1:3">
      <c r="A118" s="31"/>
      <c r="B118" s="31"/>
      <c r="C118" s="31"/>
    </row>
    <row r="119" spans="1:3">
      <c r="A119" s="31"/>
      <c r="B119" s="31"/>
      <c r="C119" s="31"/>
    </row>
    <row r="120" spans="1:3">
      <c r="A120" s="31"/>
      <c r="B120" s="31"/>
      <c r="C120" s="31"/>
    </row>
    <row r="121" spans="1:3">
      <c r="A121" s="31"/>
      <c r="B121" s="31"/>
      <c r="C121" s="31"/>
    </row>
    <row r="122" spans="1:3">
      <c r="A122" s="31"/>
      <c r="B122" s="31"/>
      <c r="C122" s="31"/>
    </row>
    <row r="123" spans="1:3">
      <c r="A123" s="31"/>
      <c r="B123" s="31"/>
      <c r="C123" s="31"/>
    </row>
    <row r="124" spans="1:3">
      <c r="A124" s="31"/>
      <c r="B124" s="31"/>
      <c r="C124" s="31"/>
    </row>
    <row r="125" spans="1:3">
      <c r="A125" s="31"/>
      <c r="B125" s="31"/>
      <c r="C125" s="31"/>
    </row>
    <row r="126" spans="1:3">
      <c r="A126" s="31"/>
      <c r="B126" s="31"/>
      <c r="C126" s="31"/>
    </row>
    <row r="127" spans="1:3">
      <c r="A127" s="31"/>
      <c r="B127" s="31"/>
      <c r="C127" s="31"/>
    </row>
    <row r="128" spans="1:3">
      <c r="A128" s="31"/>
      <c r="B128" s="31"/>
      <c r="C128" s="31"/>
    </row>
    <row r="129" spans="1:3">
      <c r="A129" s="31"/>
      <c r="B129" s="31"/>
      <c r="C129" s="31"/>
    </row>
    <row r="130" spans="1:3">
      <c r="A130" s="31"/>
      <c r="B130" s="31"/>
      <c r="C130" s="31"/>
    </row>
    <row r="131" spans="1:3">
      <c r="A131" s="31"/>
      <c r="B131" s="31"/>
      <c r="C131" s="31"/>
    </row>
    <row r="132" spans="1:3">
      <c r="A132" s="31"/>
      <c r="B132" s="31"/>
      <c r="C132" s="31"/>
    </row>
    <row r="133" spans="1:3">
      <c r="A133" s="31"/>
      <c r="B133" s="31"/>
      <c r="C133" s="31"/>
    </row>
    <row r="134" spans="1:3">
      <c r="A134" s="31"/>
      <c r="B134" s="31"/>
      <c r="C134" s="31"/>
    </row>
    <row r="135" spans="1:3">
      <c r="A135" s="31"/>
      <c r="B135" s="31"/>
      <c r="C135" s="31"/>
    </row>
    <row r="136" spans="1:3">
      <c r="A136" s="31"/>
      <c r="B136" s="31"/>
      <c r="C136" s="31"/>
    </row>
    <row r="137" spans="1:3">
      <c r="A137" s="31"/>
      <c r="B137" s="31"/>
      <c r="C137" s="31"/>
    </row>
    <row r="138" spans="1:3">
      <c r="A138" s="31"/>
      <c r="B138" s="31"/>
      <c r="C138" s="31"/>
    </row>
    <row r="139" spans="1:3">
      <c r="A139" s="31"/>
      <c r="B139" s="31"/>
      <c r="C139" s="31"/>
    </row>
    <row r="140" spans="1:3">
      <c r="A140" s="31"/>
      <c r="B140" s="31"/>
      <c r="C140" s="31"/>
    </row>
    <row r="141" spans="1:3">
      <c r="A141" s="31"/>
      <c r="B141" s="31"/>
      <c r="C141" s="31"/>
    </row>
    <row r="142" spans="1:3">
      <c r="A142" s="31"/>
      <c r="B142" s="31"/>
      <c r="C142" s="31"/>
    </row>
    <row r="143" spans="1:3">
      <c r="A143" s="31"/>
      <c r="B143" s="31"/>
      <c r="C143" s="31"/>
    </row>
    <row r="144" spans="1:3">
      <c r="A144" s="31"/>
      <c r="B144" s="31"/>
      <c r="C144" s="31"/>
    </row>
    <row r="145" spans="1:3">
      <c r="A145" s="31"/>
      <c r="B145" s="31"/>
      <c r="C145" s="31"/>
    </row>
    <row r="146" spans="1:3">
      <c r="A146" s="31"/>
      <c r="B146" s="31"/>
      <c r="C146" s="31"/>
    </row>
  </sheetData>
  <mergeCells count="3">
    <mergeCell ref="B1:H1"/>
    <mergeCell ref="J3:L3"/>
    <mergeCell ref="G22:I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M23"/>
  <sheetViews>
    <sheetView topLeftCell="A10" workbookViewId="0">
      <selection activeCell="E23" sqref="E23"/>
    </sheetView>
  </sheetViews>
  <sheetFormatPr defaultColWidth="9" defaultRowHeight="15.75"/>
  <cols>
    <col min="1" max="1" width="6.75" style="143" customWidth="1"/>
    <col min="2" max="2" width="21.25" style="2" customWidth="1"/>
    <col min="3" max="3" width="10.5" style="2" customWidth="1"/>
    <col min="4" max="4" width="12.5" style="2" customWidth="1"/>
    <col min="5" max="5" width="12.75" style="2" customWidth="1"/>
    <col min="6" max="6" width="14.5" style="2" customWidth="1"/>
    <col min="7" max="7" width="12.25" style="2" customWidth="1"/>
    <col min="8" max="8" width="13.5" style="2" customWidth="1"/>
    <col min="9" max="9" width="8.75" style="2" customWidth="1"/>
    <col min="10" max="10" width="15.875" style="2" customWidth="1"/>
    <col min="11" max="16384" width="9" style="2"/>
  </cols>
  <sheetData>
    <row r="1" spans="1:13" ht="30" customHeight="1">
      <c r="A1" s="124"/>
      <c r="B1" s="965" t="s">
        <v>1193</v>
      </c>
      <c r="C1" s="965"/>
      <c r="D1" s="965"/>
      <c r="E1" s="965"/>
      <c r="F1" s="965"/>
      <c r="G1" s="965"/>
      <c r="H1" s="965"/>
      <c r="I1" s="965"/>
      <c r="J1" s="74" t="s">
        <v>1194</v>
      </c>
    </row>
    <row r="2" spans="1:13" ht="15" customHeight="1">
      <c r="J2" s="74"/>
    </row>
    <row r="3" spans="1:13" s="3" customFormat="1" ht="21" customHeight="1">
      <c r="A3" s="307" t="str">
        <f>非流动资产汇总!A3</f>
        <v>产权持有人名称：毕节赛德水泥有限公司</v>
      </c>
      <c r="D3" s="308"/>
      <c r="E3" s="250" t="str">
        <f>非流动资产汇总!D3</f>
        <v xml:space="preserve">          评估基准日：2022年12月31日</v>
      </c>
      <c r="H3" s="122"/>
      <c r="I3" s="122"/>
      <c r="J3" s="15" t="s">
        <v>184</v>
      </c>
      <c r="K3" s="999" t="s">
        <v>258</v>
      </c>
      <c r="L3" s="1000"/>
      <c r="M3" s="1001"/>
    </row>
    <row r="4" spans="1:13" s="4" customFormat="1" ht="21" customHeight="1">
      <c r="A4" s="17" t="s">
        <v>88</v>
      </c>
      <c r="B4" s="17" t="s">
        <v>1195</v>
      </c>
      <c r="C4" s="17" t="s">
        <v>1196</v>
      </c>
      <c r="D4" s="17" t="s">
        <v>1197</v>
      </c>
      <c r="E4" s="17" t="s">
        <v>1198</v>
      </c>
      <c r="F4" s="18" t="s">
        <v>189</v>
      </c>
      <c r="G4" s="17" t="s">
        <v>1199</v>
      </c>
      <c r="H4" s="17" t="s">
        <v>25</v>
      </c>
      <c r="I4" s="17" t="s">
        <v>27</v>
      </c>
      <c r="J4" s="17" t="s">
        <v>160</v>
      </c>
      <c r="K4" s="17" t="s">
        <v>267</v>
      </c>
      <c r="L4" s="17" t="s">
        <v>268</v>
      </c>
      <c r="M4" s="17" t="s">
        <v>269</v>
      </c>
    </row>
    <row r="5" spans="1:13" s="5" customFormat="1" ht="21" customHeight="1">
      <c r="A5" s="19">
        <f>ROW()-4</f>
        <v>1</v>
      </c>
      <c r="B5" s="306"/>
      <c r="C5" s="23"/>
      <c r="D5" s="34"/>
      <c r="E5" s="25"/>
      <c r="F5" s="34"/>
      <c r="G5" s="25"/>
      <c r="H5" s="34"/>
      <c r="I5" s="88">
        <f>IF(F5=0,0,ROUND((H5-F5)/F5*100,2))</f>
        <v>0</v>
      </c>
      <c r="J5" s="20"/>
    </row>
    <row r="6" spans="1:13" s="5" customFormat="1" ht="21" customHeight="1">
      <c r="A6" s="23"/>
      <c r="B6" s="306"/>
      <c r="C6" s="23"/>
      <c r="D6" s="34"/>
      <c r="E6" s="20"/>
      <c r="F6" s="34"/>
      <c r="G6" s="20"/>
      <c r="H6" s="34"/>
      <c r="I6" s="88"/>
      <c r="J6" s="20"/>
    </row>
    <row r="7" spans="1:13" s="5" customFormat="1" ht="21" customHeight="1">
      <c r="A7" s="23"/>
      <c r="B7" s="306"/>
      <c r="C7" s="23"/>
      <c r="D7" s="34"/>
      <c r="E7" s="20"/>
      <c r="F7" s="34"/>
      <c r="G7" s="20"/>
      <c r="H7" s="34"/>
      <c r="I7" s="88"/>
      <c r="J7" s="20"/>
    </row>
    <row r="8" spans="1:13" s="5" customFormat="1" ht="21" customHeight="1">
      <c r="A8" s="23"/>
      <c r="B8" s="306"/>
      <c r="C8" s="23"/>
      <c r="D8" s="34"/>
      <c r="E8" s="20"/>
      <c r="F8" s="34"/>
      <c r="G8" s="20"/>
      <c r="H8" s="34"/>
      <c r="I8" s="88"/>
      <c r="J8" s="20"/>
    </row>
    <row r="9" spans="1:13" s="5" customFormat="1" ht="21" customHeight="1">
      <c r="A9" s="23"/>
      <c r="B9" s="306"/>
      <c r="C9" s="23"/>
      <c r="D9" s="34"/>
      <c r="E9" s="20"/>
      <c r="F9" s="34"/>
      <c r="G9" s="20"/>
      <c r="H9" s="34"/>
      <c r="I9" s="88"/>
      <c r="J9" s="20"/>
    </row>
    <row r="10" spans="1:13" s="5" customFormat="1" ht="21" customHeight="1">
      <c r="A10" s="23"/>
      <c r="B10" s="306"/>
      <c r="C10" s="23"/>
      <c r="D10" s="34"/>
      <c r="E10" s="20"/>
      <c r="F10" s="34"/>
      <c r="G10" s="20"/>
      <c r="H10" s="34"/>
      <c r="I10" s="88"/>
      <c r="J10" s="20"/>
    </row>
    <row r="11" spans="1:13" s="5" customFormat="1" ht="21" customHeight="1">
      <c r="A11" s="23"/>
      <c r="B11" s="306"/>
      <c r="C11" s="23"/>
      <c r="D11" s="34"/>
      <c r="E11" s="20"/>
      <c r="F11" s="34"/>
      <c r="G11" s="20"/>
      <c r="H11" s="34"/>
      <c r="I11" s="88"/>
      <c r="J11" s="20"/>
    </row>
    <row r="12" spans="1:13" s="5" customFormat="1" ht="21" customHeight="1">
      <c r="A12" s="23"/>
      <c r="B12" s="306"/>
      <c r="C12" s="23"/>
      <c r="D12" s="34"/>
      <c r="E12" s="20"/>
      <c r="F12" s="34"/>
      <c r="G12" s="20"/>
      <c r="H12" s="34"/>
      <c r="I12" s="88"/>
      <c r="J12" s="20"/>
    </row>
    <row r="13" spans="1:13" s="5" customFormat="1" ht="21" customHeight="1">
      <c r="A13" s="23"/>
      <c r="B13" s="306"/>
      <c r="C13" s="23"/>
      <c r="D13" s="34"/>
      <c r="E13" s="20"/>
      <c r="F13" s="34"/>
      <c r="G13" s="20"/>
      <c r="H13" s="34"/>
      <c r="I13" s="88"/>
      <c r="J13" s="20"/>
    </row>
    <row r="14" spans="1:13" s="5" customFormat="1" ht="21" customHeight="1">
      <c r="A14" s="23"/>
      <c r="B14" s="306"/>
      <c r="C14" s="23"/>
      <c r="D14" s="34"/>
      <c r="E14" s="20"/>
      <c r="F14" s="34"/>
      <c r="G14" s="20"/>
      <c r="H14" s="34"/>
      <c r="I14" s="88"/>
      <c r="J14" s="20"/>
    </row>
    <row r="15" spans="1:13" s="5" customFormat="1" ht="21" customHeight="1">
      <c r="A15" s="23"/>
      <c r="B15" s="306"/>
      <c r="C15" s="23"/>
      <c r="D15" s="34"/>
      <c r="E15" s="20"/>
      <c r="F15" s="34"/>
      <c r="G15" s="20"/>
      <c r="H15" s="34"/>
      <c r="I15" s="88"/>
      <c r="J15" s="20"/>
    </row>
    <row r="16" spans="1:13" s="5" customFormat="1" ht="21" customHeight="1">
      <c r="A16" s="23"/>
      <c r="B16" s="306"/>
      <c r="C16" s="23"/>
      <c r="D16" s="34"/>
      <c r="E16" s="20"/>
      <c r="F16" s="34"/>
      <c r="G16" s="20"/>
      <c r="H16" s="34"/>
      <c r="I16" s="88"/>
      <c r="J16" s="20"/>
    </row>
    <row r="17" spans="1:10" s="5" customFormat="1" ht="21" customHeight="1">
      <c r="A17" s="23"/>
      <c r="B17" s="306"/>
      <c r="C17" s="23"/>
      <c r="D17" s="34"/>
      <c r="E17" s="20"/>
      <c r="F17" s="34"/>
      <c r="G17" s="20"/>
      <c r="H17" s="34"/>
      <c r="I17" s="88"/>
      <c r="J17" s="20"/>
    </row>
    <row r="18" spans="1:10" s="5" customFormat="1" ht="21" customHeight="1">
      <c r="A18" s="23"/>
      <c r="B18" s="306"/>
      <c r="C18" s="23"/>
      <c r="D18" s="34"/>
      <c r="E18" s="20"/>
      <c r="F18" s="34"/>
      <c r="G18" s="20"/>
      <c r="H18" s="34"/>
      <c r="I18" s="88"/>
      <c r="J18" s="20"/>
    </row>
    <row r="19" spans="1:10" s="5" customFormat="1" ht="21" customHeight="1">
      <c r="A19" s="23"/>
      <c r="B19" s="306"/>
      <c r="C19" s="23"/>
      <c r="D19" s="34"/>
      <c r="E19" s="20"/>
      <c r="F19" s="34"/>
      <c r="G19" s="20"/>
      <c r="H19" s="34"/>
      <c r="I19" s="88"/>
      <c r="J19" s="20"/>
    </row>
    <row r="20" spans="1:10" s="5" customFormat="1" ht="21" customHeight="1">
      <c r="A20" s="23"/>
      <c r="B20" s="306"/>
      <c r="C20" s="23"/>
      <c r="D20" s="34"/>
      <c r="E20" s="20"/>
      <c r="F20" s="34"/>
      <c r="G20" s="20"/>
      <c r="H20" s="34"/>
      <c r="I20" s="88"/>
      <c r="J20" s="20"/>
    </row>
    <row r="21" spans="1:10" s="6" customFormat="1" ht="21" customHeight="1">
      <c r="A21" s="17"/>
      <c r="B21" s="17" t="s">
        <v>181</v>
      </c>
      <c r="C21" s="27"/>
      <c r="D21" s="27"/>
      <c r="E21" s="27"/>
      <c r="F21" s="28">
        <f>SUM(F5:F20)</f>
        <v>0</v>
      </c>
      <c r="G21" s="28"/>
      <c r="H21" s="28">
        <f>SUM(H5:H20)</f>
        <v>0</v>
      </c>
      <c r="I21" s="75">
        <f>IF(F21=0,0,ROUND((H21-F21)/F21*100,2))</f>
        <v>0</v>
      </c>
      <c r="J21" s="27"/>
    </row>
    <row r="22" spans="1:10" s="31" customFormat="1" ht="12.75">
      <c r="A22" s="29" t="str">
        <f>填表必读!A9&amp;填表必读!B9</f>
        <v>产权持有人填表人：刘竹</v>
      </c>
      <c r="F22" s="29" t="str">
        <f>填表必读!A13&amp;填表必读!B13</f>
        <v>评估人员：</v>
      </c>
      <c r="H22" s="967" t="str">
        <f>现金!G21</f>
        <v>北京卓信大华资产评估有限公司</v>
      </c>
      <c r="I22" s="967"/>
      <c r="J22" s="967"/>
    </row>
    <row r="23" spans="1:10" s="31" customFormat="1" ht="12.75">
      <c r="A23" s="29" t="str">
        <f>填表必读!A11&amp;填表必读!B11</f>
        <v>填表日期：2023年5月5日</v>
      </c>
    </row>
  </sheetData>
  <mergeCells count="3">
    <mergeCell ref="B1:I1"/>
    <mergeCell ref="K3:M3"/>
    <mergeCell ref="H22:J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N146"/>
  <sheetViews>
    <sheetView workbookViewId="0">
      <selection activeCell="E23" sqref="E23"/>
    </sheetView>
  </sheetViews>
  <sheetFormatPr defaultColWidth="8.75" defaultRowHeight="15.75"/>
  <cols>
    <col min="1" max="1" width="7.5" style="2" customWidth="1"/>
    <col min="2" max="2" width="22.75" style="2" customWidth="1"/>
    <col min="3" max="3" width="15.125" style="2" customWidth="1"/>
    <col min="4" max="4" width="10.75" style="2" customWidth="1"/>
    <col min="5" max="6" width="14.25" style="2" customWidth="1"/>
    <col min="7" max="7" width="11.5" style="2" customWidth="1"/>
    <col min="8" max="8" width="17.75" style="2" customWidth="1"/>
    <col min="9" max="9" width="14.25" style="2" customWidth="1"/>
    <col min="10" max="10" width="14.5" style="2" customWidth="1"/>
    <col min="11" max="16384" width="8.75" style="2"/>
  </cols>
  <sheetData>
    <row r="1" spans="1:14" ht="30" customHeight="1">
      <c r="A1" s="293"/>
      <c r="B1" s="965" t="s">
        <v>1200</v>
      </c>
      <c r="C1" s="965"/>
      <c r="D1" s="965"/>
      <c r="E1" s="965"/>
      <c r="F1" s="965"/>
      <c r="G1" s="965"/>
      <c r="H1" s="74" t="s">
        <v>1201</v>
      </c>
      <c r="K1" s="31"/>
      <c r="L1" s="31"/>
      <c r="M1" s="31"/>
      <c r="N1" s="31"/>
    </row>
    <row r="2" spans="1:14" ht="15" customHeight="1">
      <c r="H2" s="13"/>
      <c r="K2" s="31"/>
      <c r="L2" s="31"/>
      <c r="M2" s="31"/>
      <c r="N2" s="31"/>
    </row>
    <row r="3" spans="1:14" s="3" customFormat="1" ht="21" customHeight="1">
      <c r="A3" s="3" t="str">
        <f>非流动资产汇总!A3</f>
        <v>产权持有人名称：毕节赛德水泥有限公司</v>
      </c>
      <c r="D3" s="305" t="str">
        <f>非流动资产汇总!D3</f>
        <v xml:space="preserve">          评估基准日：2022年12月31日</v>
      </c>
      <c r="G3" s="122"/>
      <c r="H3" s="15" t="s">
        <v>184</v>
      </c>
      <c r="I3" s="122"/>
    </row>
    <row r="4" spans="1:14" s="4" customFormat="1" ht="21" customHeight="1">
      <c r="A4" s="17" t="s">
        <v>88</v>
      </c>
      <c r="B4" s="17" t="s">
        <v>1081</v>
      </c>
      <c r="C4" s="17" t="s">
        <v>262</v>
      </c>
      <c r="D4" s="17" t="s">
        <v>1202</v>
      </c>
      <c r="E4" s="18" t="s">
        <v>189</v>
      </c>
      <c r="F4" s="17" t="s">
        <v>25</v>
      </c>
      <c r="G4" s="17" t="s">
        <v>27</v>
      </c>
      <c r="H4" s="17" t="s">
        <v>160</v>
      </c>
    </row>
    <row r="5" spans="1:14" s="5" customFormat="1" ht="21" customHeight="1">
      <c r="A5" s="19">
        <f>ROW()-4</f>
        <v>1</v>
      </c>
      <c r="B5" s="306"/>
      <c r="C5" s="23"/>
      <c r="D5" s="23"/>
      <c r="E5" s="34"/>
      <c r="F5" s="34"/>
      <c r="G5" s="88">
        <f>IF(E5=0,0,ROUND((F5-E5)/E5*100,2))</f>
        <v>0</v>
      </c>
      <c r="H5" s="20"/>
    </row>
    <row r="6" spans="1:14" s="5" customFormat="1" ht="21" customHeight="1">
      <c r="A6" s="23"/>
      <c r="B6" s="306"/>
      <c r="C6" s="23"/>
      <c r="D6" s="23"/>
      <c r="E6" s="34"/>
      <c r="F6" s="34"/>
      <c r="G6" s="88"/>
      <c r="H6" s="20"/>
    </row>
    <row r="7" spans="1:14" s="5" customFormat="1" ht="21" customHeight="1">
      <c r="A7" s="23"/>
      <c r="B7" s="306"/>
      <c r="C7" s="23"/>
      <c r="D7" s="23"/>
      <c r="E7" s="34"/>
      <c r="F7" s="34"/>
      <c r="G7" s="88"/>
      <c r="H7" s="20"/>
    </row>
    <row r="8" spans="1:14" s="5" customFormat="1" ht="21" customHeight="1">
      <c r="A8" s="23"/>
      <c r="B8" s="306"/>
      <c r="C8" s="23"/>
      <c r="D8" s="23"/>
      <c r="E8" s="34"/>
      <c r="F8" s="34"/>
      <c r="G8" s="88"/>
      <c r="H8" s="20"/>
    </row>
    <row r="9" spans="1:14" s="5" customFormat="1" ht="21" customHeight="1">
      <c r="A9" s="23"/>
      <c r="B9" s="306"/>
      <c r="C9" s="23"/>
      <c r="D9" s="23"/>
      <c r="E9" s="34"/>
      <c r="F9" s="34"/>
      <c r="G9" s="88"/>
      <c r="H9" s="20"/>
    </row>
    <row r="10" spans="1:14" s="5" customFormat="1" ht="21" customHeight="1">
      <c r="A10" s="23"/>
      <c r="B10" s="306"/>
      <c r="C10" s="23"/>
      <c r="D10" s="23"/>
      <c r="E10" s="34"/>
      <c r="F10" s="34"/>
      <c r="G10" s="88"/>
      <c r="H10" s="20"/>
    </row>
    <row r="11" spans="1:14" s="5" customFormat="1" ht="21" customHeight="1">
      <c r="A11" s="23"/>
      <c r="B11" s="306"/>
      <c r="C11" s="23"/>
      <c r="D11" s="23"/>
      <c r="E11" s="34"/>
      <c r="F11" s="34"/>
      <c r="G11" s="88"/>
      <c r="H11" s="20"/>
    </row>
    <row r="12" spans="1:14" s="5" customFormat="1" ht="21" customHeight="1">
      <c r="A12" s="23"/>
      <c r="B12" s="306"/>
      <c r="C12" s="23"/>
      <c r="D12" s="23"/>
      <c r="E12" s="34"/>
      <c r="F12" s="34"/>
      <c r="G12" s="88"/>
      <c r="H12" s="20"/>
    </row>
    <row r="13" spans="1:14" s="5" customFormat="1" ht="21" customHeight="1">
      <c r="A13" s="23"/>
      <c r="B13" s="306"/>
      <c r="C13" s="23"/>
      <c r="D13" s="23"/>
      <c r="E13" s="34"/>
      <c r="F13" s="34"/>
      <c r="G13" s="88"/>
      <c r="H13" s="20"/>
    </row>
    <row r="14" spans="1:14" s="5" customFormat="1" ht="21" customHeight="1">
      <c r="A14" s="23"/>
      <c r="B14" s="306"/>
      <c r="C14" s="23"/>
      <c r="D14" s="23"/>
      <c r="E14" s="34"/>
      <c r="F14" s="34"/>
      <c r="G14" s="88"/>
      <c r="H14" s="20"/>
    </row>
    <row r="15" spans="1:14" s="5" customFormat="1" ht="21" customHeight="1">
      <c r="A15" s="23"/>
      <c r="B15" s="306"/>
      <c r="C15" s="23"/>
      <c r="D15" s="23"/>
      <c r="E15" s="34"/>
      <c r="F15" s="34"/>
      <c r="G15" s="88"/>
      <c r="H15" s="20"/>
    </row>
    <row r="16" spans="1:14" s="5" customFormat="1" ht="21" customHeight="1">
      <c r="A16" s="23"/>
      <c r="B16" s="306"/>
      <c r="C16" s="23"/>
      <c r="D16" s="23"/>
      <c r="E16" s="34"/>
      <c r="F16" s="34"/>
      <c r="G16" s="88"/>
      <c r="H16" s="20"/>
    </row>
    <row r="17" spans="1:8" s="5" customFormat="1" ht="21" customHeight="1">
      <c r="A17" s="23"/>
      <c r="B17" s="306"/>
      <c r="C17" s="23"/>
      <c r="D17" s="23"/>
      <c r="E17" s="34"/>
      <c r="F17" s="34"/>
      <c r="G17" s="88"/>
      <c r="H17" s="20"/>
    </row>
    <row r="18" spans="1:8" s="5" customFormat="1" ht="21" customHeight="1">
      <c r="A18" s="23"/>
      <c r="B18" s="306"/>
      <c r="C18" s="23"/>
      <c r="D18" s="23"/>
      <c r="E18" s="34"/>
      <c r="F18" s="34"/>
      <c r="G18" s="88"/>
      <c r="H18" s="20"/>
    </row>
    <row r="19" spans="1:8" s="5" customFormat="1" ht="21" customHeight="1">
      <c r="A19" s="23"/>
      <c r="B19" s="306"/>
      <c r="C19" s="23"/>
      <c r="D19" s="23"/>
      <c r="E19" s="34"/>
      <c r="F19" s="34"/>
      <c r="G19" s="88"/>
      <c r="H19" s="20"/>
    </row>
    <row r="20" spans="1:8" s="5" customFormat="1" ht="21" customHeight="1">
      <c r="A20" s="23"/>
      <c r="B20" s="306"/>
      <c r="C20" s="23"/>
      <c r="D20" s="23"/>
      <c r="E20" s="34"/>
      <c r="F20" s="34"/>
      <c r="G20" s="88"/>
      <c r="H20" s="20"/>
    </row>
    <row r="21" spans="1:8" s="6" customFormat="1" ht="21" customHeight="1">
      <c r="A21" s="27"/>
      <c r="B21" s="17" t="s">
        <v>181</v>
      </c>
      <c r="C21" s="27"/>
      <c r="D21" s="27"/>
      <c r="E21" s="246">
        <f>SUM(E5:E20)</f>
        <v>0</v>
      </c>
      <c r="F21" s="246">
        <f>SUM(F5:F20)</f>
        <v>0</v>
      </c>
      <c r="G21" s="88">
        <f>IF(E21=0,0,ROUND((F21-E21)/E21*100,2))</f>
        <v>0</v>
      </c>
      <c r="H21" s="27"/>
    </row>
    <row r="22" spans="1:8" s="7" customFormat="1" ht="14.25" customHeight="1">
      <c r="A22" s="29" t="str">
        <f>填表必读!A9&amp;填表必读!B9</f>
        <v>产权持有人填表人：刘竹</v>
      </c>
      <c r="E22" s="29" t="str">
        <f>填表必读!A13&amp;填表必读!B13</f>
        <v>评估人员：</v>
      </c>
      <c r="F22" s="1043" t="str">
        <f>现金!G21</f>
        <v>北京卓信大华资产评估有限公司</v>
      </c>
      <c r="G22" s="1043"/>
      <c r="H22" s="1043"/>
    </row>
    <row r="23" spans="1:8" s="5" customFormat="1" ht="12.75">
      <c r="A23" s="29" t="str">
        <f>填表必读!A11&amp;填表必读!B11</f>
        <v>填表日期：2023年5月5日</v>
      </c>
      <c r="G23" s="31"/>
    </row>
    <row r="24" spans="1:8" s="5" customFormat="1">
      <c r="G24" s="2"/>
    </row>
    <row r="25" spans="1:8" s="5" customFormat="1">
      <c r="G25" s="2"/>
    </row>
    <row r="26" spans="1:8" s="5" customFormat="1">
      <c r="G26" s="2"/>
    </row>
    <row r="27" spans="1:8" s="5" customFormat="1">
      <c r="G27" s="2"/>
    </row>
    <row r="28" spans="1:8" s="5" customFormat="1">
      <c r="G28" s="2"/>
    </row>
    <row r="29" spans="1:8" s="5" customFormat="1">
      <c r="G29" s="2"/>
    </row>
    <row r="30" spans="1:8" s="5" customFormat="1">
      <c r="G30" s="2"/>
    </row>
    <row r="31" spans="1:8" s="5" customFormat="1">
      <c r="G31" s="2"/>
    </row>
    <row r="32" spans="1:8" s="5" customFormat="1">
      <c r="G32" s="2"/>
    </row>
    <row r="33" spans="7:7" s="5" customFormat="1">
      <c r="G33" s="2"/>
    </row>
    <row r="34" spans="7:7" s="5" customFormat="1">
      <c r="G34" s="2"/>
    </row>
    <row r="35" spans="7:7" s="5" customFormat="1">
      <c r="G35" s="2"/>
    </row>
    <row r="36" spans="7:7" s="5" customFormat="1">
      <c r="G36" s="2"/>
    </row>
    <row r="37" spans="7:7" s="5" customFormat="1">
      <c r="G37" s="2"/>
    </row>
    <row r="38" spans="7:7" s="5" customFormat="1">
      <c r="G38" s="2"/>
    </row>
    <row r="39" spans="7:7" s="5" customFormat="1">
      <c r="G39" s="2"/>
    </row>
    <row r="40" spans="7:7" s="5" customFormat="1">
      <c r="G40" s="2"/>
    </row>
    <row r="41" spans="7:7" s="5" customFormat="1">
      <c r="G41" s="2"/>
    </row>
    <row r="42" spans="7:7" s="5" customFormat="1">
      <c r="G42" s="2"/>
    </row>
    <row r="43" spans="7:7" s="5" customFormat="1">
      <c r="G43" s="2"/>
    </row>
    <row r="44" spans="7:7" s="5" customFormat="1">
      <c r="G44" s="2"/>
    </row>
    <row r="45" spans="7:7" s="5" customFormat="1">
      <c r="G45" s="2"/>
    </row>
    <row r="46" spans="7:7" s="5" customFormat="1">
      <c r="G46" s="2"/>
    </row>
    <row r="47" spans="7:7" s="31" customFormat="1">
      <c r="G47" s="2"/>
    </row>
    <row r="48" spans="7:7" s="31" customFormat="1">
      <c r="G48" s="2"/>
    </row>
    <row r="49" spans="7:7" s="31" customFormat="1">
      <c r="G49" s="2"/>
    </row>
    <row r="50" spans="7:7" s="31" customFormat="1">
      <c r="G50" s="2"/>
    </row>
    <row r="51" spans="7:7" s="31" customFormat="1">
      <c r="G51" s="2"/>
    </row>
    <row r="52" spans="7:7" s="31" customFormat="1">
      <c r="G52" s="2"/>
    </row>
    <row r="53" spans="7:7" s="31" customFormat="1">
      <c r="G53" s="2"/>
    </row>
    <row r="54" spans="7:7" s="31" customFormat="1">
      <c r="G54" s="2"/>
    </row>
    <row r="55" spans="7:7" s="31" customFormat="1">
      <c r="G55" s="2"/>
    </row>
    <row r="56" spans="7:7" s="31" customFormat="1">
      <c r="G56" s="2"/>
    </row>
    <row r="57" spans="7:7" s="31" customFormat="1">
      <c r="G57" s="2"/>
    </row>
    <row r="58" spans="7:7" s="31" customFormat="1">
      <c r="G58" s="2"/>
    </row>
    <row r="59" spans="7:7" s="31" customFormat="1">
      <c r="G59" s="2"/>
    </row>
    <row r="60" spans="7:7" s="31" customFormat="1">
      <c r="G60" s="2"/>
    </row>
    <row r="61" spans="7:7" s="31" customFormat="1">
      <c r="G61" s="2"/>
    </row>
    <row r="62" spans="7:7" s="31" customFormat="1">
      <c r="G62" s="2"/>
    </row>
    <row r="63" spans="7:7" s="31" customFormat="1">
      <c r="G63" s="2"/>
    </row>
    <row r="64" spans="7:7" s="31" customFormat="1">
      <c r="G64" s="2"/>
    </row>
    <row r="65" spans="1:7" s="31" customFormat="1">
      <c r="G65" s="2"/>
    </row>
    <row r="66" spans="1:7" s="31" customFormat="1">
      <c r="G66" s="2"/>
    </row>
    <row r="67" spans="1:7" s="31" customFormat="1">
      <c r="G67" s="2"/>
    </row>
    <row r="68" spans="1:7" s="31" customFormat="1">
      <c r="G68" s="2"/>
    </row>
    <row r="69" spans="1:7" s="31" customFormat="1">
      <c r="G69" s="2"/>
    </row>
    <row r="70" spans="1:7" s="31" customFormat="1">
      <c r="G70" s="2"/>
    </row>
    <row r="71" spans="1:7" s="31" customFormat="1">
      <c r="G71" s="2"/>
    </row>
    <row r="72" spans="1:7" s="31" customFormat="1">
      <c r="G72" s="2"/>
    </row>
    <row r="73" spans="1:7" s="31" customFormat="1">
      <c r="G73" s="2"/>
    </row>
    <row r="74" spans="1:7" s="31" customFormat="1">
      <c r="G74" s="2"/>
    </row>
    <row r="75" spans="1:7" s="31" customFormat="1">
      <c r="G75" s="2"/>
    </row>
    <row r="76" spans="1:7" s="31" customFormat="1">
      <c r="G76" s="2"/>
    </row>
    <row r="77" spans="1:7" s="31" customFormat="1">
      <c r="G77" s="2"/>
    </row>
    <row r="78" spans="1:7">
      <c r="A78" s="31"/>
      <c r="B78" s="31"/>
    </row>
    <row r="79" spans="1:7">
      <c r="A79" s="31"/>
      <c r="B79" s="31"/>
    </row>
    <row r="80" spans="1:7">
      <c r="A80" s="31"/>
      <c r="B80" s="31"/>
    </row>
    <row r="81" spans="1:2">
      <c r="A81" s="31"/>
      <c r="B81" s="31"/>
    </row>
    <row r="82" spans="1:2">
      <c r="A82" s="31"/>
      <c r="B82" s="31"/>
    </row>
    <row r="83" spans="1:2">
      <c r="A83" s="31"/>
      <c r="B83" s="31"/>
    </row>
    <row r="84" spans="1:2">
      <c r="A84" s="31"/>
      <c r="B84" s="31"/>
    </row>
    <row r="85" spans="1:2">
      <c r="A85" s="31"/>
      <c r="B85" s="31"/>
    </row>
    <row r="86" spans="1:2">
      <c r="A86" s="31"/>
      <c r="B86" s="31"/>
    </row>
    <row r="87" spans="1:2">
      <c r="A87" s="31"/>
      <c r="B87" s="31"/>
    </row>
    <row r="88" spans="1:2">
      <c r="A88" s="31"/>
      <c r="B88" s="31"/>
    </row>
    <row r="89" spans="1:2">
      <c r="A89" s="31"/>
      <c r="B89" s="31"/>
    </row>
    <row r="90" spans="1:2">
      <c r="A90" s="31"/>
      <c r="B90" s="31"/>
    </row>
    <row r="91" spans="1:2">
      <c r="A91" s="31"/>
      <c r="B91" s="31"/>
    </row>
    <row r="92" spans="1:2">
      <c r="A92" s="31"/>
      <c r="B92" s="31"/>
    </row>
    <row r="93" spans="1:2">
      <c r="A93" s="31"/>
      <c r="B93" s="31"/>
    </row>
    <row r="94" spans="1:2">
      <c r="A94" s="31"/>
      <c r="B94" s="31"/>
    </row>
    <row r="95" spans="1:2">
      <c r="A95" s="31"/>
      <c r="B95" s="31"/>
    </row>
    <row r="96" spans="1:2">
      <c r="A96" s="31"/>
      <c r="B96" s="31"/>
    </row>
    <row r="97" spans="1:2">
      <c r="A97" s="31"/>
      <c r="B97" s="31"/>
    </row>
    <row r="98" spans="1:2">
      <c r="A98" s="31"/>
      <c r="B98" s="31"/>
    </row>
    <row r="99" spans="1:2">
      <c r="A99" s="31"/>
      <c r="B99" s="31"/>
    </row>
    <row r="100" spans="1:2">
      <c r="A100" s="31"/>
      <c r="B100" s="31"/>
    </row>
    <row r="101" spans="1:2">
      <c r="A101" s="31"/>
      <c r="B101" s="31"/>
    </row>
    <row r="102" spans="1:2">
      <c r="A102" s="31"/>
      <c r="B102" s="31"/>
    </row>
    <row r="103" spans="1:2">
      <c r="A103" s="31"/>
      <c r="B103" s="31"/>
    </row>
    <row r="104" spans="1:2">
      <c r="A104" s="31"/>
      <c r="B104" s="31"/>
    </row>
    <row r="105" spans="1:2">
      <c r="A105" s="31"/>
      <c r="B105" s="31"/>
    </row>
    <row r="106" spans="1:2">
      <c r="A106" s="31"/>
      <c r="B106" s="31"/>
    </row>
    <row r="107" spans="1:2">
      <c r="A107" s="31"/>
      <c r="B107" s="31"/>
    </row>
    <row r="108" spans="1:2">
      <c r="A108" s="31"/>
      <c r="B108" s="31"/>
    </row>
    <row r="109" spans="1:2">
      <c r="A109" s="31"/>
      <c r="B109" s="31"/>
    </row>
    <row r="110" spans="1:2">
      <c r="A110" s="31"/>
      <c r="B110" s="31"/>
    </row>
    <row r="111" spans="1:2">
      <c r="A111" s="31"/>
      <c r="B111" s="31"/>
    </row>
    <row r="112" spans="1:2">
      <c r="A112" s="31"/>
      <c r="B112" s="31"/>
    </row>
    <row r="113" spans="1:2">
      <c r="A113" s="31"/>
      <c r="B113" s="31"/>
    </row>
    <row r="114" spans="1:2">
      <c r="A114" s="31"/>
      <c r="B114" s="31"/>
    </row>
    <row r="115" spans="1:2">
      <c r="A115" s="31"/>
      <c r="B115" s="31"/>
    </row>
    <row r="116" spans="1:2">
      <c r="A116" s="31"/>
      <c r="B116" s="31"/>
    </row>
    <row r="117" spans="1:2">
      <c r="A117" s="31"/>
      <c r="B117" s="31"/>
    </row>
    <row r="118" spans="1:2">
      <c r="A118" s="31"/>
      <c r="B118" s="31"/>
    </row>
    <row r="119" spans="1:2">
      <c r="A119" s="31"/>
      <c r="B119" s="31"/>
    </row>
    <row r="120" spans="1:2">
      <c r="A120" s="31"/>
      <c r="B120" s="31"/>
    </row>
    <row r="121" spans="1:2">
      <c r="A121" s="31"/>
      <c r="B121" s="31"/>
    </row>
    <row r="122" spans="1:2">
      <c r="A122" s="31"/>
      <c r="B122" s="31"/>
    </row>
    <row r="123" spans="1:2">
      <c r="A123" s="31"/>
      <c r="B123" s="31"/>
    </row>
    <row r="124" spans="1:2">
      <c r="A124" s="31"/>
      <c r="B124" s="31"/>
    </row>
    <row r="125" spans="1:2">
      <c r="A125" s="31"/>
      <c r="B125" s="31"/>
    </row>
    <row r="126" spans="1:2">
      <c r="A126" s="31"/>
      <c r="B126" s="31"/>
    </row>
    <row r="127" spans="1:2">
      <c r="A127" s="31"/>
      <c r="B127" s="31"/>
    </row>
    <row r="128" spans="1:2">
      <c r="A128" s="31"/>
      <c r="B128" s="31"/>
    </row>
    <row r="129" spans="1:2">
      <c r="A129" s="31"/>
      <c r="B129" s="31"/>
    </row>
    <row r="130" spans="1:2">
      <c r="A130" s="31"/>
      <c r="B130" s="31"/>
    </row>
    <row r="131" spans="1:2">
      <c r="A131" s="31"/>
      <c r="B131" s="31"/>
    </row>
    <row r="132" spans="1:2">
      <c r="A132" s="31"/>
      <c r="B132" s="31"/>
    </row>
    <row r="133" spans="1:2">
      <c r="A133" s="31"/>
      <c r="B133" s="31"/>
    </row>
    <row r="134" spans="1:2">
      <c r="A134" s="31"/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/>
      <c r="B138" s="31"/>
    </row>
    <row r="139" spans="1:2">
      <c r="A139" s="31"/>
      <c r="B139" s="31"/>
    </row>
    <row r="140" spans="1:2">
      <c r="A140" s="31"/>
      <c r="B140" s="31"/>
    </row>
    <row r="141" spans="1:2">
      <c r="A141" s="31"/>
      <c r="B141" s="31"/>
    </row>
    <row r="142" spans="1:2">
      <c r="A142" s="31"/>
      <c r="B142" s="31"/>
    </row>
    <row r="143" spans="1:2">
      <c r="A143" s="31"/>
      <c r="B143" s="31"/>
    </row>
    <row r="144" spans="1:2">
      <c r="A144" s="31"/>
      <c r="B144" s="31"/>
    </row>
    <row r="145" spans="1:2">
      <c r="A145" s="31"/>
      <c r="B145" s="31"/>
    </row>
    <row r="146" spans="1:2">
      <c r="A146" s="31"/>
      <c r="B146" s="31"/>
    </row>
  </sheetData>
  <mergeCells count="2">
    <mergeCell ref="B1:G1"/>
    <mergeCell ref="F22:H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2"/>
  <sheetViews>
    <sheetView view="pageBreakPreview" zoomScaleNormal="100" zoomScaleSheetLayoutView="100" workbookViewId="0">
      <selection activeCell="O16" sqref="O16"/>
    </sheetView>
  </sheetViews>
  <sheetFormatPr defaultColWidth="9" defaultRowHeight="15.75"/>
  <cols>
    <col min="1" max="1" width="4.25" style="2" customWidth="1"/>
    <col min="2" max="2" width="20.75" style="2" customWidth="1"/>
    <col min="3" max="3" width="21.75" style="2"/>
    <col min="4" max="4" width="6.25" style="2" customWidth="1"/>
    <col min="5" max="5" width="12.25" style="2" customWidth="1"/>
    <col min="6" max="6" width="9.25" style="2" customWidth="1"/>
    <col min="7" max="8" width="14" style="2" customWidth="1"/>
    <col min="9" max="9" width="9.625" style="2" customWidth="1"/>
    <col min="10" max="16384" width="9" style="2"/>
  </cols>
  <sheetData>
    <row r="1" spans="1:10" ht="30" customHeight="1">
      <c r="A1" s="293"/>
      <c r="B1" s="293"/>
      <c r="C1" s="314" t="s">
        <v>192</v>
      </c>
      <c r="E1" s="293"/>
      <c r="F1" s="293"/>
      <c r="G1" s="293"/>
      <c r="J1" s="74" t="s">
        <v>193</v>
      </c>
    </row>
    <row r="2" spans="1:10" ht="15" customHeight="1">
      <c r="I2" s="74"/>
    </row>
    <row r="3" spans="1:10" s="3" customFormat="1" ht="17.649999999999999" customHeight="1">
      <c r="A3" s="145" t="str">
        <f>万元汇总表!A3</f>
        <v>产权持有人名称：毕节赛德水泥有限公司</v>
      </c>
      <c r="B3" s="145"/>
      <c r="C3" s="145"/>
      <c r="D3" s="348" t="str">
        <f>万元汇总表!C3</f>
        <v xml:space="preserve">          评估基准日：2022年12月31日</v>
      </c>
      <c r="E3" s="145"/>
      <c r="F3" s="145"/>
      <c r="G3" s="145"/>
      <c r="H3" s="31"/>
      <c r="I3" s="145"/>
      <c r="J3" s="74" t="s">
        <v>158</v>
      </c>
    </row>
    <row r="4" spans="1:10" s="4" customFormat="1" ht="21" customHeight="1">
      <c r="A4" s="17" t="s">
        <v>88</v>
      </c>
      <c r="B4" s="17" t="s">
        <v>194</v>
      </c>
      <c r="C4" s="17" t="s">
        <v>195</v>
      </c>
      <c r="D4" s="17" t="s">
        <v>186</v>
      </c>
      <c r="E4" s="17" t="s">
        <v>196</v>
      </c>
      <c r="F4" s="17" t="s">
        <v>188</v>
      </c>
      <c r="G4" s="17" t="s">
        <v>24</v>
      </c>
      <c r="H4" s="17" t="s">
        <v>25</v>
      </c>
      <c r="I4" s="17" t="s">
        <v>27</v>
      </c>
      <c r="J4" s="17" t="s">
        <v>190</v>
      </c>
    </row>
    <row r="5" spans="1:10" s="5" customFormat="1" ht="21" customHeight="1">
      <c r="A5" s="19"/>
      <c r="B5" s="898"/>
      <c r="C5" s="899"/>
      <c r="D5" s="900"/>
      <c r="E5" s="20"/>
      <c r="F5" s="356"/>
      <c r="G5" s="272"/>
      <c r="H5" s="272"/>
      <c r="I5" s="88">
        <f>IF(G5=0,0,ROUND((H5-G5)/G5*100,2))</f>
        <v>0</v>
      </c>
      <c r="J5" s="20"/>
    </row>
    <row r="6" spans="1:10" s="5" customFormat="1" ht="21" customHeight="1">
      <c r="A6" s="19"/>
      <c r="B6" s="899"/>
      <c r="C6" s="899"/>
      <c r="D6" s="900"/>
      <c r="E6" s="20"/>
      <c r="F6" s="356"/>
      <c r="G6" s="272"/>
      <c r="H6" s="272"/>
      <c r="I6" s="88"/>
      <c r="J6" s="20"/>
    </row>
    <row r="7" spans="1:10" s="5" customFormat="1" ht="21" customHeight="1">
      <c r="A7" s="19"/>
      <c r="B7" s="899"/>
      <c r="C7" s="899"/>
      <c r="D7" s="900"/>
      <c r="E7" s="20"/>
      <c r="F7" s="356"/>
      <c r="G7" s="272"/>
      <c r="H7" s="272"/>
      <c r="I7" s="88"/>
      <c r="J7" s="20"/>
    </row>
    <row r="8" spans="1:10" s="5" customFormat="1" ht="21" customHeight="1">
      <c r="A8" s="19"/>
      <c r="B8" s="899"/>
      <c r="C8" s="899"/>
      <c r="D8" s="900"/>
      <c r="E8" s="20"/>
      <c r="F8" s="356"/>
      <c r="G8" s="272"/>
      <c r="H8" s="272"/>
      <c r="I8" s="88"/>
      <c r="J8" s="20"/>
    </row>
    <row r="9" spans="1:10" s="5" customFormat="1" ht="21" customHeight="1">
      <c r="A9" s="19"/>
      <c r="B9" s="899"/>
      <c r="C9" s="899"/>
      <c r="D9" s="900"/>
      <c r="E9" s="20"/>
      <c r="F9" s="356"/>
      <c r="G9" s="272"/>
      <c r="H9" s="272"/>
      <c r="I9" s="88"/>
      <c r="J9" s="20"/>
    </row>
    <row r="10" spans="1:10" s="5" customFormat="1" ht="21" customHeight="1">
      <c r="A10" s="19"/>
      <c r="B10" s="899"/>
      <c r="C10" s="899"/>
      <c r="D10" s="900"/>
      <c r="E10" s="20"/>
      <c r="F10" s="356"/>
      <c r="G10" s="272"/>
      <c r="H10" s="272"/>
      <c r="I10" s="88"/>
      <c r="J10" s="20"/>
    </row>
    <row r="11" spans="1:10" s="5" customFormat="1" ht="21" customHeight="1">
      <c r="A11" s="23"/>
      <c r="B11" s="899"/>
      <c r="C11" s="899"/>
      <c r="D11" s="900"/>
      <c r="E11" s="244"/>
      <c r="F11" s="901"/>
      <c r="G11" s="272"/>
      <c r="H11" s="272"/>
      <c r="I11" s="88"/>
      <c r="J11" s="20"/>
    </row>
    <row r="12" spans="1:10" s="5" customFormat="1" ht="21" customHeight="1">
      <c r="A12" s="25"/>
      <c r="B12" s="899"/>
      <c r="C12" s="899"/>
      <c r="D12" s="900"/>
      <c r="E12" s="244"/>
      <c r="F12" s="901"/>
      <c r="G12" s="272"/>
      <c r="H12" s="272"/>
      <c r="I12" s="88"/>
      <c r="J12" s="20"/>
    </row>
    <row r="13" spans="1:10" s="5" customFormat="1" ht="21" customHeight="1">
      <c r="A13" s="23"/>
      <c r="B13" s="899"/>
      <c r="C13" s="899"/>
      <c r="D13" s="900"/>
      <c r="E13" s="20"/>
      <c r="F13" s="356"/>
      <c r="G13" s="272"/>
      <c r="H13" s="272"/>
      <c r="I13" s="88"/>
      <c r="J13" s="20"/>
    </row>
    <row r="14" spans="1:10" s="5" customFormat="1" ht="21" customHeight="1">
      <c r="A14" s="23"/>
      <c r="B14" s="899"/>
      <c r="C14" s="899"/>
      <c r="D14" s="900"/>
      <c r="E14" s="20"/>
      <c r="F14" s="356"/>
      <c r="G14" s="272"/>
      <c r="H14" s="272"/>
      <c r="I14" s="88"/>
      <c r="J14" s="20"/>
    </row>
    <row r="15" spans="1:10" s="5" customFormat="1" ht="21" customHeight="1">
      <c r="A15" s="23"/>
      <c r="B15" s="899"/>
      <c r="C15" s="899"/>
      <c r="D15" s="900"/>
      <c r="E15" s="20"/>
      <c r="F15" s="356"/>
      <c r="G15" s="272"/>
      <c r="H15" s="272"/>
      <c r="I15" s="88"/>
      <c r="J15" s="20"/>
    </row>
    <row r="16" spans="1:10" s="5" customFormat="1" ht="21" customHeight="1">
      <c r="A16" s="23"/>
      <c r="B16" s="899"/>
      <c r="C16" s="899"/>
      <c r="D16" s="900"/>
      <c r="E16" s="20"/>
      <c r="F16" s="356"/>
      <c r="G16" s="272"/>
      <c r="H16" s="272"/>
      <c r="I16" s="88"/>
      <c r="J16" s="20"/>
    </row>
    <row r="17" spans="1:10" s="5" customFormat="1" ht="21" customHeight="1">
      <c r="A17" s="23"/>
      <c r="B17" s="899"/>
      <c r="C17" s="899"/>
      <c r="D17" s="900"/>
      <c r="E17" s="20"/>
      <c r="F17" s="356"/>
      <c r="G17" s="272"/>
      <c r="H17" s="272"/>
      <c r="I17" s="88"/>
      <c r="J17" s="20"/>
    </row>
    <row r="18" spans="1:10" s="5" customFormat="1" ht="21" customHeight="1">
      <c r="A18" s="23"/>
      <c r="B18" s="535"/>
      <c r="C18" s="95"/>
      <c r="D18" s="23"/>
      <c r="E18" s="20"/>
      <c r="F18" s="20"/>
      <c r="G18" s="34"/>
      <c r="H18" s="34"/>
      <c r="I18" s="88"/>
      <c r="J18" s="20"/>
    </row>
    <row r="19" spans="1:10" s="5" customFormat="1" ht="21" customHeight="1">
      <c r="A19" s="23"/>
      <c r="B19" s="35"/>
      <c r="C19" s="95"/>
      <c r="D19" s="23"/>
      <c r="E19" s="20"/>
      <c r="F19" s="20"/>
      <c r="G19" s="34"/>
      <c r="H19" s="34"/>
      <c r="I19" s="88"/>
      <c r="J19" s="20"/>
    </row>
    <row r="20" spans="1:10" s="6" customFormat="1" ht="21" customHeight="1">
      <c r="A20" s="23"/>
      <c r="B20" s="17" t="s">
        <v>181</v>
      </c>
      <c r="C20" s="27"/>
      <c r="D20" s="23"/>
      <c r="E20" s="27"/>
      <c r="F20" s="27"/>
      <c r="G20" s="28">
        <f>SUM(G5:G19)</f>
        <v>0</v>
      </c>
      <c r="H20" s="28">
        <f>SUM(H5:H19)</f>
        <v>0</v>
      </c>
      <c r="I20" s="75">
        <f>IF(G20=0,0,ROUND((H20-G20)/G20*100,2))</f>
        <v>0</v>
      </c>
      <c r="J20" s="27"/>
    </row>
    <row r="21" spans="1:10" s="31" customFormat="1" ht="12.75">
      <c r="A21" s="145" t="str">
        <f>填表必读!A9&amp;填表必读!B9</f>
        <v>产权持有人填表人：刘竹</v>
      </c>
      <c r="E21" s="145" t="str">
        <f>填表必读!A13&amp;填表必读!B13</f>
        <v>评估人员：</v>
      </c>
      <c r="H21" s="967" t="str">
        <f>现金!G21</f>
        <v>北京卓信大华资产评估有限公司</v>
      </c>
      <c r="I21" s="967"/>
      <c r="J21" s="967"/>
    </row>
    <row r="22" spans="1:10" s="31" customFormat="1" ht="12.75">
      <c r="A22" s="145" t="str">
        <f>填表必读!A11&amp;填表必读!B11</f>
        <v>填表日期：2023年5月5日</v>
      </c>
    </row>
  </sheetData>
  <mergeCells count="1">
    <mergeCell ref="H21:J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r:id="rId1"/>
  <headerFooter>
    <oddHeader>&amp;R&amp;"宋体,加粗"&amp;10第 &amp;P 页，共 &amp;N 页</oddHeader>
  </headerFooter>
  <legacy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O146"/>
  <sheetViews>
    <sheetView topLeftCell="A10" workbookViewId="0">
      <selection activeCell="E23" sqref="E23"/>
    </sheetView>
  </sheetViews>
  <sheetFormatPr defaultColWidth="8.75" defaultRowHeight="15.75"/>
  <cols>
    <col min="1" max="1" width="9.75" style="2" customWidth="1"/>
    <col min="2" max="2" width="14.25" style="2" customWidth="1"/>
    <col min="3" max="3" width="10.75" style="2" customWidth="1"/>
    <col min="4" max="4" width="11.375" style="2" customWidth="1"/>
    <col min="5" max="5" width="11.875" style="2" customWidth="1"/>
    <col min="6" max="6" width="13.125" style="2" customWidth="1"/>
    <col min="7" max="7" width="13.375" style="2" customWidth="1"/>
    <col min="8" max="8" width="12.5" style="2" customWidth="1"/>
    <col min="9" max="9" width="12.875" style="2" customWidth="1"/>
    <col min="10" max="10" width="9" style="2" customWidth="1"/>
    <col min="11" max="11" width="7.875" style="2" customWidth="1"/>
    <col min="12" max="16384" width="8.75" style="2"/>
  </cols>
  <sheetData>
    <row r="1" spans="1:15" ht="30" customHeight="1">
      <c r="A1" s="293"/>
      <c r="B1" s="965" t="s">
        <v>1203</v>
      </c>
      <c r="C1" s="965"/>
      <c r="D1" s="965"/>
      <c r="E1" s="965"/>
      <c r="F1" s="965"/>
      <c r="G1" s="965"/>
      <c r="H1" s="965"/>
      <c r="I1" s="74" t="s">
        <v>1204</v>
      </c>
      <c r="L1" s="31"/>
      <c r="M1" s="31"/>
      <c r="N1" s="31"/>
      <c r="O1" s="31"/>
    </row>
    <row r="2" spans="1:15" ht="15" customHeight="1">
      <c r="I2" s="74"/>
      <c r="L2" s="31"/>
      <c r="M2" s="31"/>
      <c r="N2" s="31"/>
      <c r="O2" s="31"/>
    </row>
    <row r="3" spans="1:15" s="3" customFormat="1" ht="21" customHeight="1">
      <c r="A3" s="3" t="str">
        <f>分类汇总表!A3</f>
        <v>产权持有人名称：毕节赛德水泥有限公司</v>
      </c>
      <c r="E3" s="250" t="str">
        <f>分类汇总表!D3</f>
        <v xml:space="preserve">          评估基准日：2022年12月31日</v>
      </c>
      <c r="G3" s="294"/>
      <c r="H3" s="294"/>
      <c r="I3" s="15" t="s">
        <v>184</v>
      </c>
      <c r="J3" s="999" t="s">
        <v>258</v>
      </c>
      <c r="K3" s="1000"/>
      <c r="L3" s="1001"/>
    </row>
    <row r="4" spans="1:15" s="4" customFormat="1" ht="21" customHeight="1">
      <c r="A4" s="69" t="s">
        <v>88</v>
      </c>
      <c r="B4" s="69" t="s">
        <v>1205</v>
      </c>
      <c r="C4" s="69" t="s">
        <v>366</v>
      </c>
      <c r="D4" s="69" t="s">
        <v>487</v>
      </c>
      <c r="E4" s="69" t="s">
        <v>1197</v>
      </c>
      <c r="F4" s="54" t="s">
        <v>189</v>
      </c>
      <c r="G4" s="69" t="s">
        <v>25</v>
      </c>
      <c r="H4" s="69" t="s">
        <v>27</v>
      </c>
      <c r="I4" s="69" t="s">
        <v>160</v>
      </c>
      <c r="J4" s="17" t="s">
        <v>267</v>
      </c>
      <c r="K4" s="17" t="s">
        <v>268</v>
      </c>
      <c r="L4" s="17" t="s">
        <v>269</v>
      </c>
    </row>
    <row r="5" spans="1:15" s="5" customFormat="1" ht="21" customHeight="1">
      <c r="A5" s="19">
        <f>ROW()-4</f>
        <v>1</v>
      </c>
      <c r="B5" s="65"/>
      <c r="C5" s="295"/>
      <c r="D5" s="295"/>
      <c r="E5" s="295"/>
      <c r="F5" s="295"/>
      <c r="G5" s="295"/>
      <c r="H5" s="296">
        <f>IF(F5=0,0,ROUND((G5-F5)/F5*100,2))</f>
        <v>0</v>
      </c>
      <c r="I5" s="304"/>
    </row>
    <row r="6" spans="1:15" s="5" customFormat="1" ht="21" customHeight="1">
      <c r="A6" s="297"/>
      <c r="B6" s="65"/>
      <c r="C6" s="298"/>
      <c r="D6" s="298"/>
      <c r="E6" s="298"/>
      <c r="F6" s="298"/>
      <c r="G6" s="298"/>
      <c r="H6" s="299"/>
      <c r="I6" s="304"/>
    </row>
    <row r="7" spans="1:15" s="5" customFormat="1" ht="21" customHeight="1">
      <c r="A7" s="23"/>
      <c r="B7" s="65"/>
      <c r="C7" s="298"/>
      <c r="D7" s="298"/>
      <c r="E7" s="298"/>
      <c r="F7" s="298"/>
      <c r="G7" s="298"/>
      <c r="H7" s="299"/>
      <c r="I7" s="304"/>
    </row>
    <row r="8" spans="1:15" s="5" customFormat="1" ht="21" customHeight="1">
      <c r="A8" s="297"/>
      <c r="B8" s="300"/>
      <c r="C8" s="301"/>
      <c r="D8" s="301"/>
      <c r="E8" s="301"/>
      <c r="F8" s="301"/>
      <c r="G8" s="299"/>
      <c r="H8" s="299"/>
      <c r="I8" s="301"/>
    </row>
    <row r="9" spans="1:15" s="5" customFormat="1" ht="21" customHeight="1">
      <c r="A9" s="297"/>
      <c r="B9" s="300"/>
      <c r="C9" s="301"/>
      <c r="D9" s="301"/>
      <c r="E9" s="301"/>
      <c r="F9" s="301"/>
      <c r="G9" s="299"/>
      <c r="H9" s="299"/>
      <c r="I9" s="301"/>
    </row>
    <row r="10" spans="1:15" s="5" customFormat="1" ht="21" customHeight="1">
      <c r="A10" s="297"/>
      <c r="B10" s="300"/>
      <c r="C10" s="301"/>
      <c r="D10" s="301"/>
      <c r="E10" s="301"/>
      <c r="F10" s="301"/>
      <c r="G10" s="299"/>
      <c r="H10" s="299"/>
      <c r="I10" s="301"/>
    </row>
    <row r="11" spans="1:15" s="5" customFormat="1" ht="21" customHeight="1">
      <c r="A11" s="297"/>
      <c r="B11" s="300"/>
      <c r="C11" s="301"/>
      <c r="D11" s="301"/>
      <c r="E11" s="301"/>
      <c r="F11" s="301"/>
      <c r="G11" s="299"/>
      <c r="H11" s="299"/>
      <c r="I11" s="301"/>
    </row>
    <row r="12" spans="1:15" s="5" customFormat="1" ht="21" customHeight="1">
      <c r="A12" s="297"/>
      <c r="B12" s="300"/>
      <c r="C12" s="301"/>
      <c r="D12" s="301"/>
      <c r="E12" s="301"/>
      <c r="F12" s="301"/>
      <c r="G12" s="299"/>
      <c r="H12" s="299"/>
      <c r="I12" s="301"/>
    </row>
    <row r="13" spans="1:15" s="5" customFormat="1" ht="21" customHeight="1">
      <c r="A13" s="297"/>
      <c r="B13" s="300"/>
      <c r="C13" s="301"/>
      <c r="D13" s="301"/>
      <c r="E13" s="301"/>
      <c r="F13" s="301"/>
      <c r="G13" s="299"/>
      <c r="H13" s="299"/>
      <c r="I13" s="301"/>
    </row>
    <row r="14" spans="1:15" s="5" customFormat="1" ht="21" customHeight="1">
      <c r="A14" s="297"/>
      <c r="B14" s="300"/>
      <c r="C14" s="301"/>
      <c r="D14" s="301"/>
      <c r="E14" s="301"/>
      <c r="F14" s="301"/>
      <c r="G14" s="299"/>
      <c r="H14" s="299"/>
      <c r="I14" s="301"/>
    </row>
    <row r="15" spans="1:15" s="5" customFormat="1" ht="21" customHeight="1">
      <c r="A15" s="297"/>
      <c r="B15" s="300"/>
      <c r="C15" s="301"/>
      <c r="D15" s="301"/>
      <c r="E15" s="301"/>
      <c r="F15" s="301"/>
      <c r="G15" s="299"/>
      <c r="H15" s="299"/>
      <c r="I15" s="301"/>
    </row>
    <row r="16" spans="1:15" s="5" customFormat="1" ht="21" customHeight="1">
      <c r="A16" s="297"/>
      <c r="B16" s="300"/>
      <c r="C16" s="301"/>
      <c r="D16" s="301"/>
      <c r="E16" s="301"/>
      <c r="F16" s="301"/>
      <c r="G16" s="299"/>
      <c r="H16" s="299"/>
      <c r="I16" s="301"/>
    </row>
    <row r="17" spans="1:9" s="5" customFormat="1" ht="21" customHeight="1">
      <c r="A17" s="297"/>
      <c r="B17" s="300"/>
      <c r="C17" s="301"/>
      <c r="D17" s="301"/>
      <c r="E17" s="301"/>
      <c r="F17" s="301"/>
      <c r="G17" s="299"/>
      <c r="H17" s="299"/>
      <c r="I17" s="301"/>
    </row>
    <row r="18" spans="1:9" s="5" customFormat="1" ht="21" customHeight="1">
      <c r="A18" s="297"/>
      <c r="B18" s="62"/>
      <c r="C18" s="299"/>
      <c r="D18" s="299"/>
      <c r="E18" s="299"/>
      <c r="F18" s="299"/>
      <c r="G18" s="299"/>
      <c r="H18" s="302"/>
      <c r="I18" s="61"/>
    </row>
    <row r="19" spans="1:9" s="5" customFormat="1" ht="21" customHeight="1">
      <c r="A19" s="23"/>
      <c r="B19" s="17"/>
      <c r="C19" s="303"/>
      <c r="D19" s="303"/>
      <c r="E19" s="303"/>
      <c r="F19" s="303"/>
      <c r="G19" s="303"/>
      <c r="H19" s="75"/>
      <c r="I19" s="20"/>
    </row>
    <row r="20" spans="1:9" s="5" customFormat="1" ht="21" customHeight="1">
      <c r="A20" s="23"/>
      <c r="B20" s="17"/>
      <c r="C20" s="303"/>
      <c r="D20" s="303"/>
      <c r="E20" s="303"/>
      <c r="F20" s="303"/>
      <c r="G20" s="34"/>
      <c r="H20" s="75"/>
      <c r="I20" s="20"/>
    </row>
    <row r="21" spans="1:9" s="6" customFormat="1" ht="21" customHeight="1">
      <c r="A21" s="27"/>
      <c r="B21" s="17" t="s">
        <v>181</v>
      </c>
      <c r="C21" s="28">
        <f>SUM(C5:C20)</f>
        <v>0</v>
      </c>
      <c r="D21" s="28"/>
      <c r="E21" s="28"/>
      <c r="F21" s="28">
        <f>SUM(F5:F20)</f>
        <v>0</v>
      </c>
      <c r="G21" s="28">
        <f>SUM(G5:G20)</f>
        <v>0</v>
      </c>
      <c r="H21" s="75">
        <f>IF(F21=0,0,ROUND((G21-F21)/F21*100,2))</f>
        <v>0</v>
      </c>
      <c r="I21" s="27"/>
    </row>
    <row r="22" spans="1:9" s="7" customFormat="1" ht="14.25" customHeight="1">
      <c r="A22" s="29" t="str">
        <f>填表必读!A9&amp;填表必读!B9</f>
        <v>产权持有人填表人：刘竹</v>
      </c>
      <c r="B22" s="102"/>
      <c r="F22" s="29" t="str">
        <f>填表必读!A13&amp;填表必读!B13</f>
        <v>评估人员：</v>
      </c>
      <c r="H22" s="1043" t="str">
        <f>现金!G21</f>
        <v>北京卓信大华资产评估有限公司</v>
      </c>
      <c r="I22" s="1043"/>
    </row>
    <row r="23" spans="1:9" s="5" customFormat="1" ht="12.75">
      <c r="A23" s="29" t="str">
        <f>填表必读!A11&amp;填表必读!B11</f>
        <v>填表日期：2023年5月5日</v>
      </c>
    </row>
    <row r="24" spans="1:9" s="5" customFormat="1" ht="12.75"/>
    <row r="25" spans="1:9" s="5" customFormat="1" ht="12.75"/>
    <row r="26" spans="1:9" s="5" customFormat="1" ht="12.75"/>
    <row r="27" spans="1:9" s="5" customFormat="1" ht="12.75"/>
    <row r="28" spans="1:9" s="5" customFormat="1" ht="12.75"/>
    <row r="29" spans="1:9" s="5" customFormat="1" ht="12.75"/>
    <row r="30" spans="1:9" s="5" customFormat="1" ht="12.75"/>
    <row r="31" spans="1:9" s="5" customFormat="1" ht="12.75"/>
    <row r="32" spans="1:9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2" s="31" customFormat="1" ht="12.75"/>
    <row r="66" spans="1:2" s="31" customFormat="1" ht="12.75"/>
    <row r="67" spans="1:2" s="31" customFormat="1" ht="12.75"/>
    <row r="68" spans="1:2" s="31" customFormat="1" ht="12.75"/>
    <row r="69" spans="1:2" s="31" customFormat="1" ht="12.75"/>
    <row r="70" spans="1:2" s="31" customFormat="1" ht="12.75"/>
    <row r="71" spans="1:2" s="31" customFormat="1" ht="12.75"/>
    <row r="72" spans="1:2" s="31" customFormat="1" ht="12.75"/>
    <row r="73" spans="1:2" s="31" customFormat="1" ht="12.75"/>
    <row r="74" spans="1:2" s="31" customFormat="1" ht="12.75"/>
    <row r="75" spans="1:2" s="31" customFormat="1" ht="12.75"/>
    <row r="76" spans="1:2" s="31" customFormat="1" ht="12.75"/>
    <row r="77" spans="1:2" s="31" customFormat="1" ht="12.75"/>
    <row r="78" spans="1:2">
      <c r="A78" s="31"/>
      <c r="B78" s="31"/>
    </row>
    <row r="79" spans="1:2">
      <c r="A79" s="31"/>
      <c r="B79" s="31"/>
    </row>
    <row r="80" spans="1:2">
      <c r="A80" s="31"/>
      <c r="B80" s="31"/>
    </row>
    <row r="81" spans="1:2">
      <c r="A81" s="31"/>
      <c r="B81" s="31"/>
    </row>
    <row r="82" spans="1:2">
      <c r="A82" s="31"/>
      <c r="B82" s="31"/>
    </row>
    <row r="83" spans="1:2">
      <c r="A83" s="31"/>
      <c r="B83" s="31"/>
    </row>
    <row r="84" spans="1:2">
      <c r="A84" s="31"/>
      <c r="B84" s="31"/>
    </row>
    <row r="85" spans="1:2">
      <c r="A85" s="31"/>
      <c r="B85" s="31"/>
    </row>
    <row r="86" spans="1:2">
      <c r="A86" s="31"/>
      <c r="B86" s="31"/>
    </row>
    <row r="87" spans="1:2">
      <c r="A87" s="31"/>
      <c r="B87" s="31"/>
    </row>
    <row r="88" spans="1:2">
      <c r="A88" s="31"/>
      <c r="B88" s="31"/>
    </row>
    <row r="89" spans="1:2">
      <c r="A89" s="31"/>
      <c r="B89" s="31"/>
    </row>
    <row r="90" spans="1:2">
      <c r="A90" s="31"/>
      <c r="B90" s="31"/>
    </row>
    <row r="91" spans="1:2">
      <c r="A91" s="31"/>
      <c r="B91" s="31"/>
    </row>
    <row r="92" spans="1:2">
      <c r="A92" s="31"/>
      <c r="B92" s="31"/>
    </row>
    <row r="93" spans="1:2">
      <c r="A93" s="31"/>
      <c r="B93" s="31"/>
    </row>
    <row r="94" spans="1:2">
      <c r="A94" s="31"/>
      <c r="B94" s="31"/>
    </row>
    <row r="95" spans="1:2">
      <c r="A95" s="31"/>
      <c r="B95" s="31"/>
    </row>
    <row r="96" spans="1:2">
      <c r="A96" s="31"/>
      <c r="B96" s="31"/>
    </row>
    <row r="97" spans="1:2">
      <c r="A97" s="31"/>
      <c r="B97" s="31"/>
    </row>
    <row r="98" spans="1:2">
      <c r="A98" s="31"/>
      <c r="B98" s="31"/>
    </row>
    <row r="99" spans="1:2">
      <c r="A99" s="31"/>
      <c r="B99" s="31"/>
    </row>
    <row r="100" spans="1:2">
      <c r="A100" s="31"/>
      <c r="B100" s="31"/>
    </row>
    <row r="101" spans="1:2">
      <c r="A101" s="31"/>
      <c r="B101" s="31"/>
    </row>
    <row r="102" spans="1:2">
      <c r="A102" s="31"/>
      <c r="B102" s="31"/>
    </row>
    <row r="103" spans="1:2">
      <c r="A103" s="31"/>
      <c r="B103" s="31"/>
    </row>
    <row r="104" spans="1:2">
      <c r="A104" s="31"/>
      <c r="B104" s="31"/>
    </row>
    <row r="105" spans="1:2">
      <c r="A105" s="31"/>
      <c r="B105" s="31"/>
    </row>
    <row r="106" spans="1:2">
      <c r="A106" s="31"/>
      <c r="B106" s="31"/>
    </row>
    <row r="107" spans="1:2">
      <c r="A107" s="31"/>
      <c r="B107" s="31"/>
    </row>
    <row r="108" spans="1:2">
      <c r="A108" s="31"/>
      <c r="B108" s="31"/>
    </row>
    <row r="109" spans="1:2">
      <c r="A109" s="31"/>
      <c r="B109" s="31"/>
    </row>
    <row r="110" spans="1:2">
      <c r="A110" s="31"/>
      <c r="B110" s="31"/>
    </row>
    <row r="111" spans="1:2">
      <c r="A111" s="31"/>
      <c r="B111" s="31"/>
    </row>
    <row r="112" spans="1:2">
      <c r="A112" s="31"/>
      <c r="B112" s="31"/>
    </row>
    <row r="113" spans="1:2">
      <c r="A113" s="31"/>
      <c r="B113" s="31"/>
    </row>
    <row r="114" spans="1:2">
      <c r="A114" s="31"/>
      <c r="B114" s="31"/>
    </row>
    <row r="115" spans="1:2">
      <c r="A115" s="31"/>
      <c r="B115" s="31"/>
    </row>
    <row r="116" spans="1:2">
      <c r="A116" s="31"/>
      <c r="B116" s="31"/>
    </row>
    <row r="117" spans="1:2">
      <c r="A117" s="31"/>
      <c r="B117" s="31"/>
    </row>
    <row r="118" spans="1:2">
      <c r="A118" s="31"/>
      <c r="B118" s="31"/>
    </row>
    <row r="119" spans="1:2">
      <c r="A119" s="31"/>
      <c r="B119" s="31"/>
    </row>
    <row r="120" spans="1:2">
      <c r="A120" s="31"/>
      <c r="B120" s="31"/>
    </row>
    <row r="121" spans="1:2">
      <c r="A121" s="31"/>
      <c r="B121" s="31"/>
    </row>
    <row r="122" spans="1:2">
      <c r="A122" s="31"/>
      <c r="B122" s="31"/>
    </row>
    <row r="123" spans="1:2">
      <c r="A123" s="31"/>
      <c r="B123" s="31"/>
    </row>
    <row r="124" spans="1:2">
      <c r="A124" s="31"/>
      <c r="B124" s="31"/>
    </row>
    <row r="125" spans="1:2">
      <c r="A125" s="31"/>
      <c r="B125" s="31"/>
    </row>
    <row r="126" spans="1:2">
      <c r="A126" s="31"/>
      <c r="B126" s="31"/>
    </row>
    <row r="127" spans="1:2">
      <c r="A127" s="31"/>
      <c r="B127" s="31"/>
    </row>
    <row r="128" spans="1:2">
      <c r="A128" s="31"/>
      <c r="B128" s="31"/>
    </row>
    <row r="129" spans="1:2">
      <c r="A129" s="31"/>
      <c r="B129" s="31"/>
    </row>
    <row r="130" spans="1:2">
      <c r="A130" s="31"/>
      <c r="B130" s="31"/>
    </row>
    <row r="131" spans="1:2">
      <c r="A131" s="31"/>
      <c r="B131" s="31"/>
    </row>
    <row r="132" spans="1:2">
      <c r="A132" s="31"/>
      <c r="B132" s="31"/>
    </row>
    <row r="133" spans="1:2">
      <c r="A133" s="31"/>
      <c r="B133" s="31"/>
    </row>
    <row r="134" spans="1:2">
      <c r="A134" s="31"/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/>
      <c r="B138" s="31"/>
    </row>
    <row r="139" spans="1:2">
      <c r="A139" s="31"/>
      <c r="B139" s="31"/>
    </row>
    <row r="140" spans="1:2">
      <c r="A140" s="31"/>
      <c r="B140" s="31"/>
    </row>
    <row r="141" spans="1:2">
      <c r="A141" s="31"/>
      <c r="B141" s="31"/>
    </row>
    <row r="142" spans="1:2">
      <c r="A142" s="31"/>
      <c r="B142" s="31"/>
    </row>
    <row r="143" spans="1:2">
      <c r="A143" s="31"/>
      <c r="B143" s="31"/>
    </row>
    <row r="144" spans="1:2">
      <c r="A144" s="31"/>
      <c r="B144" s="31"/>
    </row>
    <row r="145" spans="1:2">
      <c r="A145" s="31"/>
      <c r="B145" s="31"/>
    </row>
    <row r="146" spans="1:2">
      <c r="A146" s="31"/>
      <c r="B146" s="31"/>
    </row>
  </sheetData>
  <mergeCells count="3">
    <mergeCell ref="B1:H1"/>
    <mergeCell ref="J3:L3"/>
    <mergeCell ref="H22:I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rgb="FF00FF00"/>
  </sheetPr>
  <dimension ref="A1:T183"/>
  <sheetViews>
    <sheetView view="pageBreakPreview" zoomScaleNormal="100" zoomScaleSheetLayoutView="100" workbookViewId="0">
      <selection activeCell="M22" sqref="M22"/>
    </sheetView>
  </sheetViews>
  <sheetFormatPr defaultColWidth="8.75" defaultRowHeight="15.75"/>
  <cols>
    <col min="1" max="1" width="10.25" style="2" customWidth="1"/>
    <col min="2" max="2" width="27.125" style="2" customWidth="1"/>
    <col min="3" max="3" width="19.25" style="43" customWidth="1"/>
    <col min="4" max="4" width="18.25" style="43" customWidth="1"/>
    <col min="5" max="5" width="17.375" style="2" customWidth="1"/>
    <col min="6" max="6" width="16.25" style="2" customWidth="1"/>
    <col min="7" max="7" width="13.25" style="2" customWidth="1"/>
    <col min="8" max="16384" width="8.75" style="2"/>
  </cols>
  <sheetData>
    <row r="1" spans="1:20" s="1" customFormat="1" ht="30" customHeight="1">
      <c r="B1" s="1144" t="s">
        <v>1206</v>
      </c>
      <c r="C1" s="1144"/>
      <c r="D1" s="1144"/>
      <c r="E1" s="1144"/>
      <c r="F1" s="1144"/>
      <c r="G1" s="11" t="s">
        <v>1207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5" customHeight="1">
      <c r="F2" s="276"/>
    </row>
    <row r="3" spans="1:20" s="122" customFormat="1" ht="21" customHeight="1">
      <c r="A3" s="277" t="str">
        <f>分类汇总表!A3</f>
        <v>产权持有人名称：毕节赛德水泥有限公司</v>
      </c>
      <c r="B3" s="31"/>
      <c r="C3" s="278"/>
      <c r="D3" s="279" t="str">
        <f>短期借款!F3</f>
        <v xml:space="preserve">          评估基准日：2022年12月31日</v>
      </c>
      <c r="E3" s="31"/>
      <c r="F3" s="31"/>
      <c r="G3" s="74" t="s">
        <v>85</v>
      </c>
    </row>
    <row r="4" spans="1:20" s="146" customFormat="1" ht="21" customHeight="1">
      <c r="A4" s="252" t="s">
        <v>88</v>
      </c>
      <c r="B4" s="252" t="s">
        <v>89</v>
      </c>
      <c r="C4" s="280" t="s">
        <v>24</v>
      </c>
      <c r="D4" s="280" t="s">
        <v>25</v>
      </c>
      <c r="E4" s="252" t="s">
        <v>26</v>
      </c>
      <c r="F4" s="252" t="s">
        <v>27</v>
      </c>
      <c r="G4" s="252" t="s">
        <v>190</v>
      </c>
    </row>
    <row r="5" spans="1:20" s="273" customFormat="1" ht="21" customHeight="1">
      <c r="A5" s="236" t="s">
        <v>1208</v>
      </c>
      <c r="B5" s="99" t="s">
        <v>129</v>
      </c>
      <c r="C5" s="48">
        <f>短期借款!H21</f>
        <v>0</v>
      </c>
      <c r="D5" s="48">
        <f>短期借款!J21</f>
        <v>0</v>
      </c>
      <c r="E5" s="48">
        <f>D5-C5</f>
        <v>0</v>
      </c>
      <c r="F5" s="88">
        <f>IF(C5=0,0,ROUND((D5-C5)/C5*100,2))</f>
        <v>0</v>
      </c>
      <c r="G5" s="281"/>
      <c r="H5" s="282"/>
      <c r="I5" s="282"/>
      <c r="J5" s="282"/>
      <c r="K5" s="282"/>
      <c r="L5" s="282"/>
    </row>
    <row r="6" spans="1:20" s="273" customFormat="1" ht="21" customHeight="1">
      <c r="A6" s="236" t="s">
        <v>1209</v>
      </c>
      <c r="B6" s="99" t="s">
        <v>130</v>
      </c>
      <c r="C6" s="48">
        <f>交易性金融负债!H21</f>
        <v>0</v>
      </c>
      <c r="D6" s="48">
        <f>交易性金融负债!I21</f>
        <v>0</v>
      </c>
      <c r="E6" s="48">
        <f>D6-C6</f>
        <v>0</v>
      </c>
      <c r="F6" s="88">
        <f>IF(C6=0,0,ROUND((D6-C6)/C6*100,2))</f>
        <v>0</v>
      </c>
      <c r="G6" s="281"/>
      <c r="H6" s="282"/>
      <c r="I6" s="282"/>
      <c r="J6" s="282"/>
      <c r="K6" s="282"/>
      <c r="L6" s="282"/>
    </row>
    <row r="7" spans="1:20" s="273" customFormat="1" ht="21" customHeight="1">
      <c r="A7" s="236" t="s">
        <v>1210</v>
      </c>
      <c r="B7" s="99" t="s">
        <v>131</v>
      </c>
      <c r="C7" s="48">
        <f>衍生金融负债!F21</f>
        <v>0</v>
      </c>
      <c r="D7" s="48">
        <f>衍生金融负债!G21</f>
        <v>0</v>
      </c>
      <c r="E7" s="48">
        <f t="shared" ref="E7:E17" si="0">D7-C7</f>
        <v>0</v>
      </c>
      <c r="F7" s="88">
        <f t="shared" ref="F7:F17" si="1">IF(C7=0,0,ROUND((D7-C7)/C7*100,2))</f>
        <v>0</v>
      </c>
      <c r="G7" s="281"/>
      <c r="H7" s="282"/>
      <c r="I7" s="282"/>
      <c r="J7" s="282"/>
      <c r="K7" s="282"/>
      <c r="L7" s="282"/>
    </row>
    <row r="8" spans="1:20" s="273" customFormat="1" ht="21" customHeight="1">
      <c r="A8" s="236" t="s">
        <v>1211</v>
      </c>
      <c r="B8" s="99" t="s">
        <v>132</v>
      </c>
      <c r="C8" s="48">
        <f>应付票据!F21</f>
        <v>0</v>
      </c>
      <c r="D8" s="48">
        <f>应付票据!G21</f>
        <v>0</v>
      </c>
      <c r="E8" s="48">
        <f t="shared" si="0"/>
        <v>0</v>
      </c>
      <c r="F8" s="88">
        <f t="shared" si="1"/>
        <v>0</v>
      </c>
      <c r="G8" s="281"/>
      <c r="H8" s="282"/>
      <c r="I8" s="282"/>
      <c r="J8" s="282"/>
      <c r="K8" s="282"/>
      <c r="L8" s="282"/>
    </row>
    <row r="9" spans="1:20" s="273" customFormat="1" ht="21" customHeight="1">
      <c r="A9" s="236" t="s">
        <v>1212</v>
      </c>
      <c r="B9" s="99" t="s">
        <v>133</v>
      </c>
      <c r="C9" s="48">
        <f>应付账款!F60</f>
        <v>0</v>
      </c>
      <c r="D9" s="48">
        <f>应付账款!G60</f>
        <v>0</v>
      </c>
      <c r="E9" s="48">
        <f t="shared" si="0"/>
        <v>0</v>
      </c>
      <c r="F9" s="88">
        <f t="shared" si="1"/>
        <v>0</v>
      </c>
      <c r="G9" s="281"/>
      <c r="H9" s="282"/>
      <c r="I9" s="282"/>
      <c r="J9" s="282"/>
      <c r="K9" s="282"/>
      <c r="L9" s="282"/>
    </row>
    <row r="10" spans="1:20" s="273" customFormat="1" ht="21" customHeight="1">
      <c r="A10" s="236" t="s">
        <v>1213</v>
      </c>
      <c r="B10" s="99" t="s">
        <v>134</v>
      </c>
      <c r="C10" s="48">
        <f>预收款项!F21</f>
        <v>0</v>
      </c>
      <c r="D10" s="48">
        <f>预收款项!G21</f>
        <v>0</v>
      </c>
      <c r="E10" s="48">
        <f t="shared" si="0"/>
        <v>0</v>
      </c>
      <c r="F10" s="88">
        <f t="shared" si="1"/>
        <v>0</v>
      </c>
      <c r="G10" s="281"/>
      <c r="H10" s="282"/>
      <c r="I10" s="282"/>
      <c r="J10" s="282"/>
      <c r="K10" s="282"/>
      <c r="L10" s="282"/>
    </row>
    <row r="11" spans="1:20" s="273" customFormat="1" ht="21" customHeight="1">
      <c r="A11" s="236" t="s">
        <v>1214</v>
      </c>
      <c r="B11" s="99" t="s">
        <v>135</v>
      </c>
      <c r="C11" s="48">
        <f>合同负债!E20</f>
        <v>0</v>
      </c>
      <c r="D11" s="48">
        <f>合同负债!F20</f>
        <v>0</v>
      </c>
      <c r="E11" s="48">
        <f t="shared" si="0"/>
        <v>0</v>
      </c>
      <c r="F11" s="88">
        <f t="shared" si="1"/>
        <v>0</v>
      </c>
      <c r="G11" s="281"/>
      <c r="H11" s="282"/>
      <c r="I11" s="282"/>
      <c r="J11" s="282"/>
      <c r="K11" s="282"/>
      <c r="L11" s="282"/>
    </row>
    <row r="12" spans="1:20" s="273" customFormat="1" ht="21" customHeight="1">
      <c r="A12" s="236" t="s">
        <v>1215</v>
      </c>
      <c r="B12" s="99" t="s">
        <v>136</v>
      </c>
      <c r="C12" s="48">
        <f>应付职工薪酬!D21</f>
        <v>0</v>
      </c>
      <c r="D12" s="48">
        <f>应付职工薪酬!E21</f>
        <v>0</v>
      </c>
      <c r="E12" s="48">
        <f t="shared" si="0"/>
        <v>0</v>
      </c>
      <c r="F12" s="88">
        <f t="shared" si="1"/>
        <v>0</v>
      </c>
      <c r="G12" s="281"/>
      <c r="H12" s="282"/>
      <c r="I12" s="282"/>
      <c r="J12" s="282"/>
      <c r="K12" s="282"/>
      <c r="L12" s="282"/>
    </row>
    <row r="13" spans="1:20" s="273" customFormat="1" ht="21" customHeight="1">
      <c r="A13" s="236" t="s">
        <v>1216</v>
      </c>
      <c r="B13" s="99" t="s">
        <v>137</v>
      </c>
      <c r="C13" s="48">
        <f>应交税费!E20</f>
        <v>0</v>
      </c>
      <c r="D13" s="48">
        <f>应交税费!F20</f>
        <v>0</v>
      </c>
      <c r="E13" s="48">
        <f t="shared" si="0"/>
        <v>0</v>
      </c>
      <c r="F13" s="88">
        <f t="shared" si="1"/>
        <v>0</v>
      </c>
      <c r="G13" s="281"/>
      <c r="H13" s="282"/>
      <c r="I13" s="282"/>
      <c r="J13" s="282"/>
      <c r="K13" s="282"/>
      <c r="L13" s="282"/>
    </row>
    <row r="14" spans="1:20" s="273" customFormat="1" ht="21" customHeight="1">
      <c r="A14" s="236" t="s">
        <v>1217</v>
      </c>
      <c r="B14" s="99" t="s">
        <v>138</v>
      </c>
      <c r="C14" s="48">
        <f>其他应付!E21</f>
        <v>0</v>
      </c>
      <c r="D14" s="48">
        <f>其他应付!F21</f>
        <v>0</v>
      </c>
      <c r="E14" s="48">
        <f t="shared" si="0"/>
        <v>0</v>
      </c>
      <c r="F14" s="88">
        <f t="shared" si="1"/>
        <v>0</v>
      </c>
      <c r="G14" s="281"/>
      <c r="H14" s="282"/>
      <c r="I14" s="282"/>
      <c r="J14" s="282"/>
      <c r="K14" s="282"/>
      <c r="L14" s="282"/>
    </row>
    <row r="15" spans="1:20" s="273" customFormat="1" ht="21" customHeight="1">
      <c r="A15" s="236" t="s">
        <v>1218</v>
      </c>
      <c r="B15" s="99" t="s">
        <v>139</v>
      </c>
      <c r="C15" s="48">
        <f>持有待售负债!E21</f>
        <v>0</v>
      </c>
      <c r="D15" s="48">
        <f>持有待售负债!F21</f>
        <v>0</v>
      </c>
      <c r="E15" s="48">
        <f t="shared" si="0"/>
        <v>0</v>
      </c>
      <c r="F15" s="88">
        <f t="shared" si="1"/>
        <v>0</v>
      </c>
      <c r="G15" s="281"/>
      <c r="H15" s="282"/>
      <c r="I15" s="282"/>
      <c r="J15" s="282"/>
      <c r="K15" s="282"/>
      <c r="L15" s="282"/>
    </row>
    <row r="16" spans="1:20" s="273" customFormat="1" ht="21" customHeight="1">
      <c r="A16" s="236" t="s">
        <v>1219</v>
      </c>
      <c r="B16" s="99" t="s">
        <v>140</v>
      </c>
      <c r="C16" s="48">
        <f>一年内到期非流动负债!F21</f>
        <v>0</v>
      </c>
      <c r="D16" s="48">
        <f>一年内到期非流动负债!G21</f>
        <v>0</v>
      </c>
      <c r="E16" s="48">
        <f t="shared" si="0"/>
        <v>0</v>
      </c>
      <c r="F16" s="88">
        <f t="shared" si="1"/>
        <v>0</v>
      </c>
      <c r="G16" s="281"/>
      <c r="H16" s="282"/>
      <c r="I16" s="282"/>
      <c r="J16" s="282"/>
      <c r="K16" s="282"/>
      <c r="L16" s="282"/>
    </row>
    <row r="17" spans="1:12" s="273" customFormat="1" ht="21" customHeight="1">
      <c r="A17" s="236" t="s">
        <v>1220</v>
      </c>
      <c r="B17" s="99" t="s">
        <v>141</v>
      </c>
      <c r="C17" s="48">
        <f>其他流动负债!E21</f>
        <v>0</v>
      </c>
      <c r="D17" s="48">
        <f>其他流动负债!F21</f>
        <v>0</v>
      </c>
      <c r="E17" s="48">
        <f t="shared" si="0"/>
        <v>0</v>
      </c>
      <c r="F17" s="88">
        <f t="shared" si="1"/>
        <v>0</v>
      </c>
      <c r="G17" s="281"/>
      <c r="H17" s="282"/>
      <c r="I17" s="282"/>
      <c r="J17" s="282"/>
      <c r="K17" s="282"/>
      <c r="L17" s="282"/>
    </row>
    <row r="18" spans="1:12" s="273" customFormat="1" ht="21" customHeight="1">
      <c r="A18" s="236"/>
      <c r="B18" s="99"/>
      <c r="C18" s="48"/>
      <c r="D18" s="48"/>
      <c r="E18" s="48"/>
      <c r="F18" s="88"/>
      <c r="G18" s="281"/>
      <c r="H18" s="282"/>
      <c r="I18" s="282"/>
      <c r="J18" s="282"/>
      <c r="K18" s="282"/>
      <c r="L18" s="282"/>
    </row>
    <row r="19" spans="1:12" s="273" customFormat="1" ht="21" customHeight="1">
      <c r="A19" s="236"/>
      <c r="B19" s="281"/>
      <c r="C19" s="48"/>
      <c r="D19" s="48"/>
      <c r="E19" s="48"/>
      <c r="F19" s="88"/>
      <c r="G19" s="281"/>
      <c r="H19" s="282"/>
      <c r="I19" s="282"/>
      <c r="J19" s="282"/>
      <c r="K19" s="282"/>
      <c r="L19" s="282"/>
    </row>
    <row r="20" spans="1:12" s="274" customFormat="1" ht="21" customHeight="1">
      <c r="A20" s="283"/>
      <c r="B20" s="284" t="s">
        <v>128</v>
      </c>
      <c r="C20" s="285">
        <f>SUM(C5:C19)</f>
        <v>0</v>
      </c>
      <c r="D20" s="285">
        <f>SUM(D5:D19)</f>
        <v>0</v>
      </c>
      <c r="E20" s="285">
        <f>D20-C20</f>
        <v>0</v>
      </c>
      <c r="F20" s="75">
        <f>IF(C20=0,0,ROUND((D20-C20)/C20*100,2))</f>
        <v>0</v>
      </c>
      <c r="G20" s="286"/>
      <c r="H20" s="287"/>
      <c r="I20" s="287"/>
      <c r="J20" s="287"/>
      <c r="K20" s="287"/>
      <c r="L20" s="287"/>
    </row>
    <row r="21" spans="1:12" s="275" customFormat="1" ht="16.149999999999999" customHeight="1">
      <c r="A21" s="145"/>
      <c r="B21" s="31"/>
      <c r="C21" s="288"/>
      <c r="D21" s="278"/>
      <c r="E21" s="282"/>
      <c r="F21" s="282"/>
      <c r="G21" s="289" t="str">
        <f>非流动资产汇总!G24</f>
        <v>北京卓信大华资产评估有限公司</v>
      </c>
    </row>
    <row r="22" spans="1:12" s="275" customFormat="1" ht="18.600000000000001" customHeight="1">
      <c r="A22" s="145"/>
      <c r="B22" s="31"/>
      <c r="C22" s="290"/>
      <c r="D22" s="43"/>
    </row>
    <row r="23" spans="1:12" s="275" customFormat="1">
      <c r="A23" s="291"/>
      <c r="B23" s="282"/>
      <c r="C23" s="43"/>
      <c r="D23" s="43"/>
    </row>
    <row r="24" spans="1:12" s="275" customFormat="1">
      <c r="A24" s="291"/>
      <c r="B24" s="282"/>
      <c r="C24" s="43"/>
      <c r="D24" s="43"/>
    </row>
    <row r="25" spans="1:12" s="275" customFormat="1">
      <c r="A25" s="291"/>
      <c r="B25" s="282"/>
      <c r="C25" s="43"/>
      <c r="D25" s="43"/>
    </row>
    <row r="26" spans="1:12" s="275" customFormat="1">
      <c r="A26" s="291"/>
      <c r="B26" s="282"/>
      <c r="C26" s="43"/>
      <c r="D26" s="43"/>
    </row>
    <row r="27" spans="1:12" s="275" customFormat="1">
      <c r="A27" s="291"/>
      <c r="B27" s="282"/>
      <c r="C27" s="43"/>
      <c r="D27" s="43"/>
    </row>
    <row r="28" spans="1:12" s="275" customFormat="1">
      <c r="A28" s="291"/>
      <c r="B28" s="282"/>
      <c r="C28" s="43"/>
      <c r="D28" s="43"/>
    </row>
    <row r="29" spans="1:12" s="275" customFormat="1">
      <c r="A29" s="291"/>
      <c r="B29" s="282"/>
      <c r="C29" s="43"/>
      <c r="D29" s="43"/>
    </row>
    <row r="30" spans="1:12" s="275" customFormat="1">
      <c r="A30" s="291"/>
      <c r="B30" s="282"/>
      <c r="C30" s="43"/>
      <c r="D30" s="43"/>
    </row>
    <row r="31" spans="1:12" s="275" customFormat="1">
      <c r="A31" s="291"/>
      <c r="B31" s="282"/>
      <c r="C31" s="43"/>
      <c r="D31" s="43"/>
    </row>
    <row r="32" spans="1:12" s="275" customFormat="1">
      <c r="A32" s="291"/>
      <c r="B32" s="282"/>
      <c r="C32" s="43"/>
      <c r="D32" s="43"/>
    </row>
    <row r="33" spans="1:4" s="275" customFormat="1">
      <c r="A33" s="291"/>
      <c r="B33" s="282"/>
      <c r="C33" s="43"/>
      <c r="D33" s="43"/>
    </row>
    <row r="34" spans="1:4" s="275" customFormat="1">
      <c r="A34" s="291"/>
      <c r="B34" s="282"/>
      <c r="C34" s="43"/>
      <c r="D34" s="43"/>
    </row>
    <row r="35" spans="1:4" s="275" customFormat="1">
      <c r="A35" s="291"/>
      <c r="B35" s="282"/>
      <c r="C35" s="43"/>
      <c r="D35" s="43"/>
    </row>
    <row r="36" spans="1:4" s="275" customFormat="1">
      <c r="A36" s="291"/>
      <c r="B36" s="282"/>
      <c r="C36" s="43"/>
      <c r="D36" s="43"/>
    </row>
    <row r="37" spans="1:4" s="275" customFormat="1">
      <c r="A37" s="291"/>
      <c r="B37" s="282"/>
      <c r="C37" s="43"/>
      <c r="D37" s="43"/>
    </row>
    <row r="38" spans="1:4" s="275" customFormat="1">
      <c r="A38" s="291"/>
      <c r="B38" s="282"/>
      <c r="C38" s="43"/>
      <c r="D38" s="43"/>
    </row>
    <row r="39" spans="1:4" s="275" customFormat="1">
      <c r="A39" s="291"/>
      <c r="B39" s="282"/>
      <c r="C39" s="43"/>
      <c r="D39" s="43"/>
    </row>
    <row r="40" spans="1:4" s="275" customFormat="1">
      <c r="A40" s="291"/>
      <c r="B40" s="282"/>
      <c r="C40" s="43"/>
      <c r="D40" s="43"/>
    </row>
    <row r="41" spans="1:4" s="275" customFormat="1">
      <c r="A41" s="291"/>
      <c r="B41" s="282"/>
      <c r="C41" s="43"/>
      <c r="D41" s="43"/>
    </row>
    <row r="42" spans="1:4" s="275" customFormat="1">
      <c r="A42" s="291"/>
      <c r="B42" s="282"/>
      <c r="C42" s="43"/>
      <c r="D42" s="43"/>
    </row>
    <row r="43" spans="1:4" s="275" customFormat="1">
      <c r="A43" s="291"/>
      <c r="B43" s="282"/>
      <c r="C43" s="43"/>
      <c r="D43" s="43"/>
    </row>
    <row r="44" spans="1:4" s="275" customFormat="1">
      <c r="A44" s="291"/>
      <c r="B44" s="282"/>
      <c r="C44" s="43"/>
      <c r="D44" s="43"/>
    </row>
    <row r="45" spans="1:4" s="275" customFormat="1">
      <c r="A45" s="291"/>
      <c r="B45" s="282"/>
      <c r="C45" s="43"/>
      <c r="D45" s="43"/>
    </row>
    <row r="46" spans="1:4" s="275" customFormat="1">
      <c r="A46" s="291"/>
      <c r="B46" s="282"/>
      <c r="C46" s="43"/>
      <c r="D46" s="43"/>
    </row>
    <row r="47" spans="1:4" s="275" customFormat="1">
      <c r="A47" s="291"/>
      <c r="B47" s="282"/>
      <c r="C47" s="43"/>
      <c r="D47" s="43"/>
    </row>
    <row r="48" spans="1:4" s="275" customFormat="1">
      <c r="A48" s="291"/>
      <c r="B48" s="282"/>
      <c r="C48" s="43"/>
      <c r="D48" s="43"/>
    </row>
    <row r="49" spans="1:4" s="275" customFormat="1">
      <c r="A49" s="291"/>
      <c r="B49" s="282"/>
      <c r="C49" s="43"/>
      <c r="D49" s="43"/>
    </row>
    <row r="50" spans="1:4" s="275" customFormat="1">
      <c r="A50" s="291"/>
      <c r="B50" s="282"/>
      <c r="C50" s="43"/>
      <c r="D50" s="43"/>
    </row>
    <row r="51" spans="1:4" s="275" customFormat="1">
      <c r="A51" s="291"/>
      <c r="B51" s="282"/>
      <c r="C51" s="43"/>
      <c r="D51" s="43"/>
    </row>
    <row r="52" spans="1:4" s="275" customFormat="1">
      <c r="A52" s="291"/>
      <c r="B52" s="282"/>
      <c r="C52" s="43"/>
      <c r="D52" s="43"/>
    </row>
    <row r="53" spans="1:4" s="275" customFormat="1">
      <c r="A53" s="291"/>
      <c r="B53" s="282"/>
      <c r="C53" s="43"/>
      <c r="D53" s="43"/>
    </row>
    <row r="54" spans="1:4" s="275" customFormat="1">
      <c r="A54" s="291"/>
      <c r="B54" s="282"/>
      <c r="C54" s="43"/>
      <c r="D54" s="43"/>
    </row>
    <row r="55" spans="1:4" s="275" customFormat="1">
      <c r="A55" s="291"/>
      <c r="B55" s="282"/>
      <c r="C55" s="43"/>
      <c r="D55" s="43"/>
    </row>
    <row r="56" spans="1:4" s="275" customFormat="1">
      <c r="A56" s="291"/>
      <c r="B56" s="282"/>
      <c r="C56" s="43"/>
      <c r="D56" s="43"/>
    </row>
    <row r="57" spans="1:4" s="275" customFormat="1">
      <c r="A57" s="291"/>
      <c r="B57" s="282"/>
      <c r="C57" s="43"/>
      <c r="D57" s="43"/>
    </row>
    <row r="58" spans="1:4" s="275" customFormat="1">
      <c r="A58" s="291"/>
      <c r="B58" s="282"/>
      <c r="C58" s="43"/>
      <c r="D58" s="43"/>
    </row>
    <row r="59" spans="1:4" s="275" customFormat="1">
      <c r="A59" s="291"/>
      <c r="B59" s="282"/>
      <c r="C59" s="43"/>
      <c r="D59" s="43"/>
    </row>
    <row r="60" spans="1:4" s="275" customFormat="1">
      <c r="A60" s="291"/>
      <c r="B60" s="282"/>
      <c r="C60" s="43"/>
      <c r="D60" s="43"/>
    </row>
    <row r="61" spans="1:4" s="275" customFormat="1">
      <c r="A61" s="291"/>
      <c r="B61" s="282"/>
      <c r="C61" s="43"/>
      <c r="D61" s="43"/>
    </row>
    <row r="62" spans="1:4" s="275" customFormat="1">
      <c r="A62" s="291"/>
      <c r="B62" s="282"/>
      <c r="C62" s="43"/>
      <c r="D62" s="43"/>
    </row>
    <row r="63" spans="1:4" s="275" customFormat="1">
      <c r="A63" s="291"/>
      <c r="B63" s="282"/>
      <c r="C63" s="43"/>
      <c r="D63" s="43"/>
    </row>
    <row r="64" spans="1:4" s="275" customFormat="1">
      <c r="A64" s="291"/>
      <c r="B64" s="282"/>
      <c r="C64" s="43"/>
      <c r="D64" s="43"/>
    </row>
    <row r="65" spans="1:4" s="275" customFormat="1">
      <c r="A65" s="291"/>
      <c r="B65" s="282"/>
      <c r="C65" s="43"/>
      <c r="D65" s="43"/>
    </row>
    <row r="66" spans="1:4" s="275" customFormat="1">
      <c r="A66" s="291"/>
      <c r="B66" s="282"/>
      <c r="C66" s="43"/>
      <c r="D66" s="43"/>
    </row>
    <row r="67" spans="1:4" s="275" customFormat="1">
      <c r="A67" s="291"/>
      <c r="B67" s="282"/>
      <c r="C67" s="43"/>
      <c r="D67" s="43"/>
    </row>
    <row r="68" spans="1:4" s="275" customFormat="1">
      <c r="A68" s="291"/>
      <c r="B68" s="282"/>
      <c r="C68" s="43"/>
      <c r="D68" s="43"/>
    </row>
    <row r="69" spans="1:4" s="275" customFormat="1">
      <c r="A69" s="291"/>
      <c r="B69" s="282"/>
      <c r="C69" s="43"/>
      <c r="D69" s="43"/>
    </row>
    <row r="70" spans="1:4" s="275" customFormat="1">
      <c r="A70" s="291"/>
      <c r="B70" s="282"/>
      <c r="C70" s="43"/>
      <c r="D70" s="43"/>
    </row>
    <row r="71" spans="1:4" s="275" customFormat="1">
      <c r="A71" s="291"/>
      <c r="B71" s="282"/>
      <c r="C71" s="43"/>
      <c r="D71" s="43"/>
    </row>
    <row r="72" spans="1:4" s="275" customFormat="1">
      <c r="A72" s="291"/>
      <c r="B72" s="282"/>
      <c r="C72" s="43"/>
      <c r="D72" s="43"/>
    </row>
    <row r="73" spans="1:4" s="275" customFormat="1">
      <c r="A73" s="291"/>
      <c r="B73" s="282"/>
      <c r="C73" s="43"/>
      <c r="D73" s="43"/>
    </row>
    <row r="74" spans="1:4" s="275" customFormat="1">
      <c r="A74" s="291"/>
      <c r="B74" s="282"/>
      <c r="C74" s="43"/>
      <c r="D74" s="43"/>
    </row>
    <row r="75" spans="1:4" s="275" customFormat="1">
      <c r="A75" s="291"/>
      <c r="B75" s="282"/>
      <c r="C75" s="43"/>
      <c r="D75" s="43"/>
    </row>
    <row r="76" spans="1:4" s="275" customFormat="1">
      <c r="A76" s="291"/>
      <c r="B76" s="282"/>
      <c r="C76" s="43"/>
      <c r="D76" s="43"/>
    </row>
    <row r="77" spans="1:4" s="275" customFormat="1">
      <c r="A77" s="291"/>
      <c r="B77" s="282"/>
      <c r="C77" s="43"/>
      <c r="D77" s="43"/>
    </row>
    <row r="78" spans="1:4" s="275" customFormat="1">
      <c r="A78" s="291"/>
      <c r="B78" s="282"/>
      <c r="C78" s="43"/>
      <c r="D78" s="43"/>
    </row>
    <row r="79" spans="1:4" s="275" customFormat="1">
      <c r="A79" s="291"/>
      <c r="B79" s="282"/>
      <c r="C79" s="43"/>
      <c r="D79" s="43"/>
    </row>
    <row r="80" spans="1:4" s="275" customFormat="1">
      <c r="A80" s="291"/>
      <c r="B80" s="282"/>
      <c r="C80" s="43"/>
      <c r="D80" s="43"/>
    </row>
    <row r="81" spans="1:4" s="275" customFormat="1">
      <c r="A81" s="291"/>
      <c r="B81" s="282"/>
      <c r="C81" s="43"/>
      <c r="D81" s="43"/>
    </row>
    <row r="82" spans="1:4" s="275" customFormat="1">
      <c r="A82" s="291"/>
      <c r="B82" s="282"/>
      <c r="C82" s="43"/>
      <c r="D82" s="43"/>
    </row>
    <row r="83" spans="1:4" s="275" customFormat="1">
      <c r="A83" s="291"/>
      <c r="B83" s="282"/>
      <c r="C83" s="43"/>
      <c r="D83" s="43"/>
    </row>
    <row r="84" spans="1:4" s="275" customFormat="1">
      <c r="A84" s="291"/>
      <c r="B84" s="282"/>
      <c r="C84" s="43"/>
      <c r="D84" s="43"/>
    </row>
    <row r="85" spans="1:4" s="275" customFormat="1">
      <c r="A85" s="291"/>
      <c r="B85" s="282"/>
      <c r="C85" s="43"/>
      <c r="D85" s="43"/>
    </row>
    <row r="86" spans="1:4" s="275" customFormat="1">
      <c r="A86" s="291"/>
      <c r="B86" s="282"/>
      <c r="C86" s="43"/>
      <c r="D86" s="43"/>
    </row>
    <row r="87" spans="1:4" s="275" customFormat="1">
      <c r="A87" s="291"/>
      <c r="B87" s="282"/>
      <c r="C87" s="43"/>
      <c r="D87" s="43"/>
    </row>
    <row r="88" spans="1:4" s="275" customFormat="1">
      <c r="A88" s="291"/>
      <c r="B88" s="282"/>
      <c r="C88" s="43"/>
      <c r="D88" s="43"/>
    </row>
    <row r="89" spans="1:4" s="275" customFormat="1">
      <c r="A89" s="291"/>
      <c r="B89" s="282"/>
      <c r="C89" s="43"/>
      <c r="D89" s="43"/>
    </row>
    <row r="90" spans="1:4" s="275" customFormat="1">
      <c r="A90" s="291"/>
      <c r="B90" s="282"/>
      <c r="C90" s="43"/>
      <c r="D90" s="43"/>
    </row>
    <row r="91" spans="1:4" s="275" customFormat="1">
      <c r="A91" s="291"/>
      <c r="B91" s="282"/>
      <c r="C91" s="43"/>
      <c r="D91" s="43"/>
    </row>
    <row r="92" spans="1:4" s="275" customFormat="1">
      <c r="A92" s="291"/>
      <c r="B92" s="282"/>
      <c r="C92" s="43"/>
      <c r="D92" s="43"/>
    </row>
    <row r="93" spans="1:4" s="275" customFormat="1">
      <c r="A93" s="291"/>
      <c r="B93" s="282"/>
      <c r="C93" s="43"/>
      <c r="D93" s="43"/>
    </row>
    <row r="94" spans="1:4" s="275" customFormat="1">
      <c r="A94" s="291"/>
      <c r="B94" s="282"/>
      <c r="C94" s="43"/>
      <c r="D94" s="43"/>
    </row>
    <row r="95" spans="1:4" s="275" customFormat="1">
      <c r="A95" s="291"/>
      <c r="B95" s="282"/>
      <c r="C95" s="43"/>
      <c r="D95" s="43"/>
    </row>
    <row r="96" spans="1:4" s="275" customFormat="1">
      <c r="A96" s="291"/>
      <c r="B96" s="282"/>
      <c r="C96" s="43"/>
      <c r="D96" s="43"/>
    </row>
    <row r="97" spans="1:4" s="275" customFormat="1">
      <c r="A97" s="291"/>
      <c r="B97" s="282"/>
      <c r="C97" s="43"/>
      <c r="D97" s="43"/>
    </row>
    <row r="98" spans="1:4" s="275" customFormat="1">
      <c r="A98" s="291"/>
      <c r="B98" s="282"/>
      <c r="C98" s="43"/>
      <c r="D98" s="43"/>
    </row>
    <row r="99" spans="1:4" s="275" customFormat="1">
      <c r="A99" s="291"/>
      <c r="B99" s="282"/>
      <c r="C99" s="43"/>
      <c r="D99" s="43"/>
    </row>
    <row r="100" spans="1:4" s="275" customFormat="1">
      <c r="A100" s="291"/>
      <c r="B100" s="282"/>
      <c r="C100" s="43"/>
      <c r="D100" s="43"/>
    </row>
    <row r="101" spans="1:4" s="275" customFormat="1">
      <c r="A101" s="291"/>
      <c r="B101" s="282"/>
      <c r="C101" s="43"/>
      <c r="D101" s="43"/>
    </row>
    <row r="102" spans="1:4" s="275" customFormat="1">
      <c r="A102" s="291"/>
      <c r="B102" s="282"/>
      <c r="C102" s="43"/>
      <c r="D102" s="43"/>
    </row>
    <row r="103" spans="1:4" s="275" customFormat="1">
      <c r="A103" s="291"/>
      <c r="B103" s="282"/>
      <c r="C103" s="43"/>
      <c r="D103" s="43"/>
    </row>
    <row r="104" spans="1:4" s="275" customFormat="1">
      <c r="A104" s="291"/>
      <c r="B104" s="282"/>
      <c r="C104" s="43"/>
      <c r="D104" s="43"/>
    </row>
    <row r="105" spans="1:4" s="275" customFormat="1">
      <c r="A105" s="291"/>
      <c r="B105" s="282"/>
      <c r="C105" s="43"/>
      <c r="D105" s="43"/>
    </row>
    <row r="106" spans="1:4" s="275" customFormat="1">
      <c r="A106" s="291"/>
      <c r="B106" s="282"/>
      <c r="C106" s="43"/>
      <c r="D106" s="43"/>
    </row>
    <row r="107" spans="1:4" s="275" customFormat="1">
      <c r="A107" s="291"/>
      <c r="B107" s="282"/>
      <c r="C107" s="43"/>
      <c r="D107" s="43"/>
    </row>
    <row r="108" spans="1:4" s="275" customFormat="1">
      <c r="A108" s="291"/>
      <c r="B108" s="282"/>
      <c r="C108" s="43"/>
      <c r="D108" s="43"/>
    </row>
    <row r="109" spans="1:4" s="275" customFormat="1">
      <c r="A109" s="291"/>
      <c r="B109" s="282"/>
      <c r="C109" s="43"/>
      <c r="D109" s="43"/>
    </row>
    <row r="110" spans="1:4" s="275" customFormat="1">
      <c r="A110" s="291"/>
      <c r="B110" s="282"/>
      <c r="C110" s="43"/>
      <c r="D110" s="43"/>
    </row>
    <row r="111" spans="1:4" s="275" customFormat="1">
      <c r="A111" s="291"/>
      <c r="B111" s="282"/>
      <c r="C111" s="43"/>
      <c r="D111" s="43"/>
    </row>
    <row r="112" spans="1:4" s="275" customFormat="1">
      <c r="A112" s="291"/>
      <c r="B112" s="282"/>
      <c r="C112" s="43"/>
      <c r="D112" s="43"/>
    </row>
    <row r="113" spans="1:4" s="275" customFormat="1">
      <c r="A113" s="291"/>
      <c r="B113" s="282"/>
      <c r="C113" s="43"/>
      <c r="D113" s="43"/>
    </row>
    <row r="114" spans="1:4" s="275" customFormat="1">
      <c r="A114" s="291"/>
      <c r="B114" s="282"/>
      <c r="C114" s="43"/>
      <c r="D114" s="43"/>
    </row>
    <row r="115" spans="1:4" s="275" customFormat="1">
      <c r="A115" s="291"/>
      <c r="B115" s="282"/>
      <c r="C115" s="43"/>
      <c r="D115" s="43"/>
    </row>
    <row r="116" spans="1:4" s="275" customFormat="1">
      <c r="A116" s="291"/>
      <c r="B116" s="282"/>
      <c r="C116" s="43"/>
      <c r="D116" s="43"/>
    </row>
    <row r="117" spans="1:4" s="275" customFormat="1">
      <c r="A117" s="291"/>
      <c r="B117" s="282"/>
      <c r="C117" s="43"/>
      <c r="D117" s="43"/>
    </row>
    <row r="118" spans="1:4" s="275" customFormat="1">
      <c r="A118" s="291"/>
      <c r="B118" s="282"/>
      <c r="C118" s="43"/>
      <c r="D118" s="43"/>
    </row>
    <row r="119" spans="1:4" s="275" customFormat="1">
      <c r="A119" s="291"/>
      <c r="B119" s="282"/>
      <c r="C119" s="43"/>
      <c r="D119" s="43"/>
    </row>
    <row r="120" spans="1:4" s="275" customFormat="1">
      <c r="A120" s="291"/>
      <c r="B120" s="282"/>
      <c r="C120" s="43"/>
      <c r="D120" s="43"/>
    </row>
    <row r="121" spans="1:4" s="275" customFormat="1">
      <c r="A121" s="291"/>
      <c r="B121" s="282"/>
      <c r="C121" s="43"/>
      <c r="D121" s="43"/>
    </row>
    <row r="122" spans="1:4" s="275" customFormat="1">
      <c r="A122" s="291"/>
      <c r="B122" s="282"/>
      <c r="C122" s="43"/>
      <c r="D122" s="43"/>
    </row>
    <row r="123" spans="1:4" s="275" customFormat="1">
      <c r="A123" s="291"/>
      <c r="B123" s="282"/>
      <c r="C123" s="43"/>
      <c r="D123" s="43"/>
    </row>
    <row r="124" spans="1:4" s="275" customFormat="1">
      <c r="A124" s="291"/>
      <c r="B124" s="282"/>
      <c r="C124" s="43"/>
      <c r="D124" s="43"/>
    </row>
    <row r="125" spans="1:4" s="275" customFormat="1">
      <c r="A125" s="291"/>
      <c r="B125" s="282"/>
      <c r="C125" s="43"/>
      <c r="D125" s="43"/>
    </row>
    <row r="126" spans="1:4" s="275" customFormat="1">
      <c r="A126" s="291"/>
      <c r="B126" s="282"/>
      <c r="C126" s="43"/>
      <c r="D126" s="43"/>
    </row>
    <row r="127" spans="1:4" s="275" customFormat="1">
      <c r="A127" s="291"/>
      <c r="B127" s="282"/>
      <c r="C127" s="43"/>
      <c r="D127" s="43"/>
    </row>
    <row r="128" spans="1:4" s="275" customFormat="1">
      <c r="A128" s="291"/>
      <c r="B128" s="282"/>
      <c r="C128" s="43"/>
      <c r="D128" s="43"/>
    </row>
    <row r="129" spans="1:4" s="275" customFormat="1">
      <c r="A129" s="291"/>
      <c r="B129" s="282"/>
      <c r="C129" s="43"/>
      <c r="D129" s="43"/>
    </row>
    <row r="130" spans="1:4" s="275" customFormat="1">
      <c r="A130" s="291"/>
      <c r="B130" s="282"/>
      <c r="C130" s="43"/>
      <c r="D130" s="43"/>
    </row>
    <row r="131" spans="1:4" s="275" customFormat="1">
      <c r="A131" s="291"/>
      <c r="B131" s="282"/>
      <c r="C131" s="43"/>
      <c r="D131" s="43"/>
    </row>
    <row r="132" spans="1:4" s="275" customFormat="1">
      <c r="A132" s="291"/>
      <c r="B132" s="282"/>
      <c r="C132" s="43"/>
      <c r="D132" s="43"/>
    </row>
    <row r="133" spans="1:4" s="275" customFormat="1">
      <c r="A133" s="291"/>
      <c r="B133" s="282"/>
      <c r="C133" s="43"/>
      <c r="D133" s="43"/>
    </row>
    <row r="134" spans="1:4" s="275" customFormat="1">
      <c r="A134" s="291"/>
      <c r="B134" s="282"/>
      <c r="C134" s="43"/>
      <c r="D134" s="43"/>
    </row>
    <row r="135" spans="1:4" s="275" customFormat="1">
      <c r="A135" s="291"/>
      <c r="B135" s="282"/>
      <c r="C135" s="43"/>
      <c r="D135" s="43"/>
    </row>
    <row r="136" spans="1:4" s="275" customFormat="1">
      <c r="A136" s="291"/>
      <c r="B136" s="282"/>
      <c r="C136" s="43"/>
      <c r="D136" s="43"/>
    </row>
    <row r="137" spans="1:4" s="275" customFormat="1">
      <c r="A137" s="291"/>
      <c r="B137" s="282"/>
      <c r="C137" s="43"/>
      <c r="D137" s="43"/>
    </row>
    <row r="138" spans="1:4" s="275" customFormat="1">
      <c r="A138" s="291"/>
      <c r="B138" s="282"/>
      <c r="C138" s="43"/>
      <c r="D138" s="43"/>
    </row>
    <row r="139" spans="1:4" s="275" customFormat="1">
      <c r="A139" s="291"/>
      <c r="B139" s="282"/>
      <c r="C139" s="43"/>
      <c r="D139" s="43"/>
    </row>
    <row r="140" spans="1:4" s="275" customFormat="1">
      <c r="A140" s="291"/>
      <c r="B140" s="282"/>
      <c r="C140" s="43"/>
      <c r="D140" s="43"/>
    </row>
    <row r="141" spans="1:4" s="275" customFormat="1">
      <c r="A141" s="291"/>
      <c r="B141" s="282"/>
      <c r="C141" s="43"/>
      <c r="D141" s="43"/>
    </row>
    <row r="142" spans="1:4" s="275" customFormat="1">
      <c r="A142" s="291"/>
      <c r="B142" s="282"/>
      <c r="C142" s="43"/>
      <c r="D142" s="43"/>
    </row>
    <row r="143" spans="1:4" s="275" customFormat="1">
      <c r="A143" s="291"/>
      <c r="B143" s="282"/>
      <c r="C143" s="43"/>
      <c r="D143" s="43"/>
    </row>
    <row r="144" spans="1:4" s="275" customFormat="1">
      <c r="A144" s="291"/>
      <c r="B144" s="282"/>
      <c r="C144" s="43"/>
      <c r="D144" s="43"/>
    </row>
    <row r="145" spans="1:4" s="275" customFormat="1">
      <c r="A145" s="291"/>
      <c r="B145" s="282"/>
      <c r="C145" s="43"/>
      <c r="D145" s="43"/>
    </row>
    <row r="146" spans="1:4" s="275" customFormat="1">
      <c r="A146" s="291"/>
      <c r="B146" s="282"/>
      <c r="C146" s="43"/>
      <c r="D146" s="43"/>
    </row>
    <row r="147" spans="1:4" s="275" customFormat="1">
      <c r="A147" s="292"/>
      <c r="C147" s="43"/>
      <c r="D147" s="43"/>
    </row>
    <row r="148" spans="1:4" s="275" customFormat="1">
      <c r="A148" s="292"/>
      <c r="C148" s="43"/>
      <c r="D148" s="43"/>
    </row>
    <row r="149" spans="1:4" s="275" customFormat="1">
      <c r="A149" s="292"/>
      <c r="C149" s="43"/>
      <c r="D149" s="43"/>
    </row>
    <row r="150" spans="1:4" s="275" customFormat="1">
      <c r="A150" s="292"/>
      <c r="C150" s="43"/>
      <c r="D150" s="43"/>
    </row>
    <row r="151" spans="1:4" s="275" customFormat="1">
      <c r="A151" s="292"/>
      <c r="C151" s="43"/>
      <c r="D151" s="43"/>
    </row>
    <row r="152" spans="1:4" s="275" customFormat="1">
      <c r="A152" s="292"/>
      <c r="C152" s="43"/>
      <c r="D152" s="43"/>
    </row>
    <row r="153" spans="1:4" s="275" customFormat="1">
      <c r="A153" s="292"/>
      <c r="C153" s="43"/>
      <c r="D153" s="43"/>
    </row>
    <row r="154" spans="1:4" s="275" customFormat="1">
      <c r="A154" s="292"/>
      <c r="C154" s="43"/>
      <c r="D154" s="43"/>
    </row>
    <row r="155" spans="1:4" s="275" customFormat="1">
      <c r="A155" s="292"/>
      <c r="C155" s="43"/>
      <c r="D155" s="43"/>
    </row>
    <row r="156" spans="1:4" s="275" customFormat="1">
      <c r="A156" s="292"/>
      <c r="C156" s="43"/>
      <c r="D156" s="43"/>
    </row>
    <row r="157" spans="1:4" s="275" customFormat="1">
      <c r="A157" s="292"/>
      <c r="C157" s="43"/>
      <c r="D157" s="43"/>
    </row>
    <row r="158" spans="1:4" s="275" customFormat="1">
      <c r="A158" s="292"/>
      <c r="C158" s="43"/>
      <c r="D158" s="43"/>
    </row>
    <row r="159" spans="1:4" s="275" customFormat="1">
      <c r="A159" s="292"/>
      <c r="C159" s="43"/>
      <c r="D159" s="43"/>
    </row>
    <row r="160" spans="1:4" s="275" customFormat="1">
      <c r="A160" s="292"/>
      <c r="C160" s="43"/>
      <c r="D160" s="43"/>
    </row>
    <row r="161" spans="1:4" s="275" customFormat="1">
      <c r="A161" s="292"/>
      <c r="C161" s="43"/>
      <c r="D161" s="43"/>
    </row>
    <row r="162" spans="1:4" s="275" customFormat="1">
      <c r="A162" s="292"/>
      <c r="C162" s="43"/>
      <c r="D162" s="43"/>
    </row>
    <row r="163" spans="1:4" s="275" customFormat="1">
      <c r="A163" s="292"/>
      <c r="C163" s="43"/>
      <c r="D163" s="43"/>
    </row>
    <row r="164" spans="1:4" s="275" customFormat="1">
      <c r="A164" s="292"/>
      <c r="C164" s="43"/>
      <c r="D164" s="43"/>
    </row>
    <row r="165" spans="1:4" s="275" customFormat="1">
      <c r="A165" s="292"/>
      <c r="C165" s="43"/>
      <c r="D165" s="43"/>
    </row>
    <row r="166" spans="1:4" s="275" customFormat="1">
      <c r="A166" s="292"/>
      <c r="C166" s="43"/>
      <c r="D166" s="43"/>
    </row>
    <row r="167" spans="1:4" s="275" customFormat="1">
      <c r="A167" s="292"/>
      <c r="C167" s="43"/>
      <c r="D167" s="43"/>
    </row>
    <row r="168" spans="1:4" s="275" customFormat="1">
      <c r="A168" s="292"/>
      <c r="C168" s="43"/>
      <c r="D168" s="43"/>
    </row>
    <row r="169" spans="1:4" s="275" customFormat="1">
      <c r="A169" s="292"/>
      <c r="C169" s="43"/>
      <c r="D169" s="43"/>
    </row>
    <row r="170" spans="1:4" s="275" customFormat="1">
      <c r="A170" s="292"/>
      <c r="C170" s="43"/>
      <c r="D170" s="43"/>
    </row>
    <row r="171" spans="1:4" s="275" customFormat="1">
      <c r="A171" s="292"/>
      <c r="C171" s="43"/>
      <c r="D171" s="43"/>
    </row>
    <row r="172" spans="1:4" s="275" customFormat="1">
      <c r="A172" s="292"/>
      <c r="C172" s="43"/>
      <c r="D172" s="43"/>
    </row>
    <row r="173" spans="1:4" s="275" customFormat="1">
      <c r="A173" s="292"/>
      <c r="C173" s="43"/>
      <c r="D173" s="43"/>
    </row>
    <row r="174" spans="1:4" s="275" customFormat="1">
      <c r="A174" s="292"/>
      <c r="C174" s="43"/>
      <c r="D174" s="43"/>
    </row>
    <row r="175" spans="1:4" s="275" customFormat="1">
      <c r="A175" s="292"/>
      <c r="C175" s="43"/>
      <c r="D175" s="43"/>
    </row>
    <row r="176" spans="1:4" s="275" customFormat="1">
      <c r="A176" s="292"/>
      <c r="C176" s="43"/>
      <c r="D176" s="43"/>
    </row>
    <row r="177" spans="1:4" s="275" customFormat="1">
      <c r="A177" s="292"/>
      <c r="C177" s="43"/>
      <c r="D177" s="43"/>
    </row>
    <row r="178" spans="1:4">
      <c r="A178" s="292"/>
    </row>
    <row r="179" spans="1:4">
      <c r="A179" s="292"/>
    </row>
    <row r="180" spans="1:4">
      <c r="A180" s="292"/>
    </row>
    <row r="181" spans="1:4">
      <c r="A181" s="292"/>
    </row>
    <row r="182" spans="1:4">
      <c r="A182" s="292"/>
    </row>
    <row r="183" spans="1:4">
      <c r="A183" s="292"/>
    </row>
  </sheetData>
  <mergeCells count="1">
    <mergeCell ref="B1:F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r:id="rId1"/>
  <headerFooter>
    <oddHeader>&amp;R&amp;"宋体,加粗"&amp;10第 &amp;P 页，共 &amp;N 页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T146"/>
  <sheetViews>
    <sheetView workbookViewId="0">
      <selection activeCell="E23" sqref="E23"/>
    </sheetView>
  </sheetViews>
  <sheetFormatPr defaultColWidth="8.75" defaultRowHeight="15.75"/>
  <cols>
    <col min="1" max="1" width="7" style="2" customWidth="1"/>
    <col min="2" max="2" width="20" style="2" customWidth="1"/>
    <col min="3" max="4" width="10.625" style="2" customWidth="1"/>
    <col min="5" max="5" width="8.75" style="2" customWidth="1"/>
    <col min="6" max="6" width="5.75" style="2" customWidth="1"/>
    <col min="7" max="7" width="8.25" style="2" customWidth="1"/>
    <col min="8" max="8" width="13.625" style="2" customWidth="1"/>
    <col min="9" max="9" width="7.625" style="2" customWidth="1"/>
    <col min="10" max="10" width="14.125" style="2" customWidth="1"/>
    <col min="11" max="11" width="6.625" style="2" hidden="1" customWidth="1"/>
    <col min="12" max="12" width="12.25" style="2" customWidth="1"/>
    <col min="13" max="16384" width="8.75" style="2"/>
  </cols>
  <sheetData>
    <row r="1" spans="1:20" s="1" customFormat="1" ht="30" customHeight="1">
      <c r="D1" s="38" t="s">
        <v>1221</v>
      </c>
      <c r="G1" s="12"/>
      <c r="H1" s="12"/>
      <c r="I1" s="12"/>
      <c r="J1" s="12"/>
      <c r="K1" s="12"/>
      <c r="L1" s="11" t="s">
        <v>1222</v>
      </c>
      <c r="M1" s="12"/>
      <c r="N1" s="12"/>
      <c r="O1" s="12"/>
      <c r="P1" s="12"/>
      <c r="Q1" s="12"/>
      <c r="R1" s="12"/>
      <c r="S1" s="12"/>
      <c r="T1" s="12"/>
    </row>
    <row r="2" spans="1:20" ht="15" customHeight="1">
      <c r="I2" s="31"/>
      <c r="J2" s="31"/>
      <c r="K2" s="31"/>
      <c r="L2" s="74"/>
    </row>
    <row r="3" spans="1:20" s="3" customFormat="1" ht="21" customHeight="1">
      <c r="A3" s="3" t="str">
        <f>分类汇总表!A3</f>
        <v>产权持有人名称：毕节赛德水泥有限公司</v>
      </c>
      <c r="F3" s="14" t="str">
        <f>分类汇总表!D3</f>
        <v xml:space="preserve">          评估基准日：2022年12月31日</v>
      </c>
      <c r="J3" s="122"/>
      <c r="K3" s="122"/>
      <c r="L3" s="15" t="s">
        <v>184</v>
      </c>
    </row>
    <row r="4" spans="1:20" s="4" customFormat="1" ht="25.5" customHeight="1">
      <c r="A4" s="17" t="s">
        <v>88</v>
      </c>
      <c r="B4" s="17" t="s">
        <v>1223</v>
      </c>
      <c r="C4" s="17" t="s">
        <v>262</v>
      </c>
      <c r="D4" s="17" t="s">
        <v>230</v>
      </c>
      <c r="E4" s="17" t="s">
        <v>1224</v>
      </c>
      <c r="F4" s="17" t="s">
        <v>186</v>
      </c>
      <c r="G4" s="17" t="s">
        <v>1225</v>
      </c>
      <c r="H4" s="18" t="s">
        <v>189</v>
      </c>
      <c r="I4" s="17" t="s">
        <v>1226</v>
      </c>
      <c r="J4" s="17" t="s">
        <v>25</v>
      </c>
      <c r="K4" s="17" t="s">
        <v>27</v>
      </c>
      <c r="L4" s="17" t="s">
        <v>160</v>
      </c>
    </row>
    <row r="5" spans="1:20" s="5" customFormat="1" ht="21" customHeight="1">
      <c r="A5" s="19">
        <f>ROW()-4</f>
        <v>1</v>
      </c>
      <c r="B5" s="269"/>
      <c r="C5" s="22"/>
      <c r="D5" s="22"/>
      <c r="E5" s="270"/>
      <c r="F5" s="25"/>
      <c r="G5" s="22"/>
      <c r="H5" s="270"/>
      <c r="I5" s="34"/>
      <c r="J5" s="270"/>
      <c r="K5" s="272">
        <f>IF(H5=0,0,ROUND((J5-H5)/H5*100,2))</f>
        <v>0</v>
      </c>
      <c r="L5" s="20"/>
    </row>
    <row r="6" spans="1:20" s="5" customFormat="1" ht="21" customHeight="1">
      <c r="A6" s="19">
        <f>ROW()-4</f>
        <v>2</v>
      </c>
      <c r="B6" s="269"/>
      <c r="C6" s="271"/>
      <c r="D6" s="271"/>
      <c r="E6" s="270"/>
      <c r="F6" s="25"/>
      <c r="G6" s="22"/>
      <c r="H6" s="270"/>
      <c r="I6" s="34"/>
      <c r="J6" s="270"/>
      <c r="K6" s="20"/>
      <c r="L6" s="20"/>
    </row>
    <row r="7" spans="1:20" s="5" customFormat="1" ht="21" customHeight="1">
      <c r="A7" s="19">
        <f>ROW()-4</f>
        <v>3</v>
      </c>
      <c r="B7" s="269"/>
      <c r="C7" s="271"/>
      <c r="D7" s="271"/>
      <c r="E7" s="270"/>
      <c r="F7" s="25"/>
      <c r="G7" s="22"/>
      <c r="H7" s="270"/>
      <c r="I7" s="34"/>
      <c r="J7" s="270"/>
      <c r="K7" s="20"/>
      <c r="L7" s="20"/>
    </row>
    <row r="8" spans="1:20" s="5" customFormat="1" ht="21" customHeight="1">
      <c r="A8" s="19">
        <f>ROW()-4</f>
        <v>4</v>
      </c>
      <c r="B8" s="20"/>
      <c r="C8" s="271"/>
      <c r="D8" s="271"/>
      <c r="E8" s="270"/>
      <c r="F8" s="25"/>
      <c r="G8" s="22"/>
      <c r="H8" s="270"/>
      <c r="I8" s="95"/>
      <c r="J8" s="270"/>
      <c r="K8" s="20"/>
      <c r="L8" s="20"/>
    </row>
    <row r="9" spans="1:20" s="5" customFormat="1" ht="21" customHeight="1">
      <c r="A9" s="23"/>
      <c r="B9" s="269"/>
      <c r="C9" s="271"/>
      <c r="D9" s="271"/>
      <c r="E9" s="270"/>
      <c r="F9" s="25"/>
      <c r="G9" s="22"/>
      <c r="H9" s="270"/>
      <c r="I9" s="95"/>
      <c r="J9" s="270"/>
      <c r="K9" s="20"/>
      <c r="L9" s="20"/>
    </row>
    <row r="10" spans="1:20" s="5" customFormat="1" ht="21" customHeight="1">
      <c r="A10" s="23"/>
      <c r="B10" s="269"/>
      <c r="C10" s="271"/>
      <c r="D10" s="271"/>
      <c r="E10" s="270"/>
      <c r="F10" s="25"/>
      <c r="G10" s="22"/>
      <c r="H10" s="270"/>
      <c r="I10" s="95"/>
      <c r="J10" s="270"/>
      <c r="K10" s="20"/>
      <c r="L10" s="20"/>
    </row>
    <row r="11" spans="1:20" s="5" customFormat="1" ht="21" customHeight="1">
      <c r="A11" s="23"/>
      <c r="B11" s="269"/>
      <c r="C11" s="271"/>
      <c r="D11" s="271"/>
      <c r="E11" s="270"/>
      <c r="F11" s="25"/>
      <c r="G11" s="22"/>
      <c r="H11" s="270"/>
      <c r="I11" s="95"/>
      <c r="J11" s="270"/>
      <c r="K11" s="20"/>
      <c r="L11" s="20"/>
    </row>
    <row r="12" spans="1:20" s="5" customFormat="1" ht="21" customHeight="1">
      <c r="A12" s="23"/>
      <c r="B12" s="269"/>
      <c r="C12" s="271"/>
      <c r="D12" s="271"/>
      <c r="E12" s="270"/>
      <c r="F12" s="25"/>
      <c r="G12" s="22"/>
      <c r="H12" s="270"/>
      <c r="I12" s="95"/>
      <c r="J12" s="270"/>
      <c r="K12" s="20"/>
      <c r="L12" s="20"/>
    </row>
    <row r="13" spans="1:20" s="5" customFormat="1" ht="21" customHeight="1">
      <c r="A13" s="23"/>
      <c r="B13" s="269"/>
      <c r="C13" s="271"/>
      <c r="D13" s="271"/>
      <c r="E13" s="270"/>
      <c r="F13" s="25"/>
      <c r="G13" s="22"/>
      <c r="H13" s="270"/>
      <c r="I13" s="95"/>
      <c r="J13" s="270"/>
      <c r="K13" s="20"/>
      <c r="L13" s="20"/>
    </row>
    <row r="14" spans="1:20" s="5" customFormat="1" ht="21" customHeight="1">
      <c r="A14" s="23"/>
      <c r="B14" s="269"/>
      <c r="C14" s="271"/>
      <c r="D14" s="271"/>
      <c r="E14" s="270"/>
      <c r="F14" s="25"/>
      <c r="G14" s="22"/>
      <c r="H14" s="270"/>
      <c r="I14" s="95"/>
      <c r="J14" s="270"/>
      <c r="K14" s="20"/>
      <c r="L14" s="20"/>
    </row>
    <row r="15" spans="1:20" s="5" customFormat="1" ht="21" customHeight="1">
      <c r="A15" s="23"/>
      <c r="B15" s="269"/>
      <c r="C15" s="271"/>
      <c r="D15" s="271"/>
      <c r="E15" s="270"/>
      <c r="F15" s="25"/>
      <c r="G15" s="22"/>
      <c r="H15" s="270"/>
      <c r="I15" s="95"/>
      <c r="J15" s="270"/>
      <c r="K15" s="20"/>
      <c r="L15" s="20"/>
    </row>
    <row r="16" spans="1:20" s="5" customFormat="1" ht="21" customHeight="1">
      <c r="A16" s="23"/>
      <c r="B16" s="269"/>
      <c r="C16" s="271"/>
      <c r="D16" s="271"/>
      <c r="E16" s="270"/>
      <c r="F16" s="25"/>
      <c r="G16" s="22"/>
      <c r="H16" s="270"/>
      <c r="I16" s="95"/>
      <c r="J16" s="270"/>
      <c r="K16" s="20"/>
      <c r="L16" s="20"/>
    </row>
    <row r="17" spans="1:12" s="5" customFormat="1" ht="21" customHeight="1">
      <c r="A17" s="23"/>
      <c r="B17" s="269"/>
      <c r="C17" s="271"/>
      <c r="D17" s="271"/>
      <c r="E17" s="270"/>
      <c r="F17" s="25"/>
      <c r="G17" s="22"/>
      <c r="H17" s="270"/>
      <c r="I17" s="95"/>
      <c r="J17" s="270"/>
      <c r="K17" s="20"/>
      <c r="L17" s="20"/>
    </row>
    <row r="18" spans="1:12" s="5" customFormat="1" ht="21" customHeight="1">
      <c r="A18" s="23"/>
      <c r="B18" s="20"/>
      <c r="C18" s="25"/>
      <c r="D18" s="25"/>
      <c r="E18" s="25"/>
      <c r="F18" s="25"/>
      <c r="G18" s="22"/>
      <c r="H18" s="34"/>
      <c r="I18" s="95"/>
      <c r="J18" s="34"/>
      <c r="K18" s="20"/>
      <c r="L18" s="20"/>
    </row>
    <row r="19" spans="1:12" s="5" customFormat="1" ht="21" customHeight="1">
      <c r="A19" s="23"/>
      <c r="B19" s="20"/>
      <c r="C19" s="25"/>
      <c r="D19" s="25"/>
      <c r="E19" s="25"/>
      <c r="F19" s="25"/>
      <c r="G19" s="22"/>
      <c r="H19" s="34"/>
      <c r="I19" s="95"/>
      <c r="J19" s="34"/>
      <c r="K19" s="20"/>
      <c r="L19" s="20"/>
    </row>
    <row r="20" spans="1:12" s="5" customFormat="1" ht="21" customHeight="1">
      <c r="A20" s="23"/>
      <c r="B20" s="20"/>
      <c r="C20" s="25"/>
      <c r="D20" s="25"/>
      <c r="E20" s="25"/>
      <c r="F20" s="25"/>
      <c r="G20" s="22"/>
      <c r="H20" s="34"/>
      <c r="I20" s="95"/>
      <c r="J20" s="34"/>
      <c r="K20" s="28"/>
      <c r="L20" s="20"/>
    </row>
    <row r="21" spans="1:12" s="6" customFormat="1" ht="21" customHeight="1">
      <c r="A21" s="23"/>
      <c r="B21" s="17" t="s">
        <v>1227</v>
      </c>
      <c r="C21" s="25"/>
      <c r="D21" s="25"/>
      <c r="E21" s="25"/>
      <c r="F21" s="25"/>
      <c r="G21" s="22"/>
      <c r="H21" s="246">
        <f>SUM(H5:H20)</f>
        <v>0</v>
      </c>
      <c r="I21" s="246"/>
      <c r="J21" s="246">
        <f>SUM(J5:J20)</f>
        <v>0</v>
      </c>
      <c r="K21" s="246">
        <f>IF(H21=0,0,ROUND((J21-H21)/H21*100,2))</f>
        <v>0</v>
      </c>
      <c r="L21" s="20"/>
    </row>
    <row r="22" spans="1:12" s="7" customFormat="1" ht="14.25" customHeight="1">
      <c r="A22" s="29" t="str">
        <f>填表必读!A9&amp;填表必读!B9</f>
        <v>产权持有人填表人：刘竹</v>
      </c>
      <c r="D22" s="5"/>
      <c r="F22" s="29" t="str">
        <f>填表必读!A13&amp;填表必读!B13</f>
        <v>评估人员：</v>
      </c>
      <c r="J22" s="1043" t="str">
        <f>现金!G21</f>
        <v>北京卓信大华资产评估有限公司</v>
      </c>
      <c r="K22" s="1043"/>
      <c r="L22" s="1043"/>
    </row>
    <row r="23" spans="1:12" s="5" customFormat="1" ht="12.75">
      <c r="A23" s="29" t="str">
        <f>填表必读!A11&amp;填表必读!B11</f>
        <v>填表日期：2023年5月5日</v>
      </c>
    </row>
    <row r="24" spans="1:12" s="5" customFormat="1" ht="12.75"/>
    <row r="25" spans="1:12" s="5" customFormat="1" ht="12.75"/>
    <row r="26" spans="1:12" s="5" customFormat="1" ht="12.75"/>
    <row r="27" spans="1:12" s="5" customFormat="1" ht="12.75"/>
    <row r="28" spans="1:12" s="5" customFormat="1" ht="12.75"/>
    <row r="29" spans="1:12" s="5" customFormat="1" ht="12.75"/>
    <row r="30" spans="1:12" s="5" customFormat="1" ht="12.75"/>
    <row r="31" spans="1:12" s="5" customFormat="1" ht="12.75"/>
    <row r="32" spans="1:12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31" customFormat="1" ht="12.75"/>
    <row r="48" s="31" customFormat="1" ht="12.75"/>
    <row r="49" s="31" customFormat="1" ht="12.75"/>
    <row r="50" s="31" customFormat="1" ht="12.75"/>
    <row r="51" s="31" customFormat="1" ht="12.75"/>
    <row r="52" s="31" customFormat="1" ht="12.75"/>
    <row r="53" s="31" customFormat="1" ht="12.75"/>
    <row r="54" s="31" customFormat="1" ht="12.75"/>
    <row r="55" s="31" customFormat="1" ht="12.75"/>
    <row r="56" s="31" customFormat="1" ht="12.75"/>
    <row r="57" s="31" customFormat="1" ht="12.75"/>
    <row r="58" s="31" customFormat="1" ht="12.75"/>
    <row r="59" s="31" customFormat="1" ht="12.75"/>
    <row r="60" s="31" customFormat="1" ht="12.75"/>
    <row r="61" s="31" customFormat="1" ht="12.75"/>
    <row r="62" s="31" customFormat="1" ht="12.75"/>
    <row r="63" s="31" customFormat="1" ht="12.75"/>
    <row r="64" s="31" customFormat="1" ht="12.75"/>
    <row r="65" spans="1:2" s="31" customFormat="1" ht="12.75"/>
    <row r="66" spans="1:2" s="31" customFormat="1" ht="12.75"/>
    <row r="67" spans="1:2" s="31" customFormat="1" ht="12.75"/>
    <row r="68" spans="1:2" s="31" customFormat="1" ht="12.75"/>
    <row r="69" spans="1:2" s="31" customFormat="1" ht="12.75"/>
    <row r="70" spans="1:2" s="31" customFormat="1" ht="12.75"/>
    <row r="71" spans="1:2" s="31" customFormat="1" ht="12.75"/>
    <row r="72" spans="1:2" s="31" customFormat="1" ht="12.75"/>
    <row r="73" spans="1:2" s="31" customFormat="1" ht="12.75"/>
    <row r="74" spans="1:2" s="31" customFormat="1" ht="12.75"/>
    <row r="75" spans="1:2" s="31" customFormat="1" ht="12.75"/>
    <row r="76" spans="1:2" s="31" customFormat="1" ht="12.75"/>
    <row r="77" spans="1:2" s="31" customFormat="1" ht="12.75"/>
    <row r="78" spans="1:2">
      <c r="A78" s="31"/>
      <c r="B78" s="31"/>
    </row>
    <row r="79" spans="1:2">
      <c r="A79" s="31"/>
      <c r="B79" s="31"/>
    </row>
    <row r="80" spans="1:2">
      <c r="A80" s="31"/>
      <c r="B80" s="31"/>
    </row>
    <row r="81" spans="1:2">
      <c r="A81" s="31"/>
      <c r="B81" s="31"/>
    </row>
    <row r="82" spans="1:2">
      <c r="A82" s="31"/>
      <c r="B82" s="31"/>
    </row>
    <row r="83" spans="1:2">
      <c r="A83" s="31"/>
      <c r="B83" s="31"/>
    </row>
    <row r="84" spans="1:2">
      <c r="A84" s="31"/>
      <c r="B84" s="31"/>
    </row>
    <row r="85" spans="1:2">
      <c r="A85" s="31"/>
      <c r="B85" s="31"/>
    </row>
    <row r="86" spans="1:2">
      <c r="A86" s="31"/>
      <c r="B86" s="31"/>
    </row>
    <row r="87" spans="1:2">
      <c r="A87" s="31"/>
      <c r="B87" s="31"/>
    </row>
    <row r="88" spans="1:2">
      <c r="A88" s="31"/>
      <c r="B88" s="31"/>
    </row>
    <row r="89" spans="1:2">
      <c r="A89" s="31"/>
      <c r="B89" s="31"/>
    </row>
    <row r="90" spans="1:2">
      <c r="A90" s="31"/>
      <c r="B90" s="31"/>
    </row>
    <row r="91" spans="1:2">
      <c r="A91" s="31"/>
      <c r="B91" s="31"/>
    </row>
    <row r="92" spans="1:2">
      <c r="A92" s="31"/>
      <c r="B92" s="31"/>
    </row>
    <row r="93" spans="1:2">
      <c r="A93" s="31"/>
      <c r="B93" s="31"/>
    </row>
    <row r="94" spans="1:2">
      <c r="A94" s="31"/>
      <c r="B94" s="31"/>
    </row>
    <row r="95" spans="1:2">
      <c r="A95" s="31"/>
      <c r="B95" s="31"/>
    </row>
    <row r="96" spans="1:2">
      <c r="A96" s="31"/>
      <c r="B96" s="31"/>
    </row>
    <row r="97" spans="1:2">
      <c r="A97" s="31"/>
      <c r="B97" s="31"/>
    </row>
    <row r="98" spans="1:2">
      <c r="A98" s="31"/>
      <c r="B98" s="31"/>
    </row>
    <row r="99" spans="1:2">
      <c r="A99" s="31"/>
      <c r="B99" s="31"/>
    </row>
    <row r="100" spans="1:2">
      <c r="A100" s="31"/>
      <c r="B100" s="31"/>
    </row>
    <row r="101" spans="1:2">
      <c r="A101" s="31"/>
      <c r="B101" s="31"/>
    </row>
    <row r="102" spans="1:2">
      <c r="A102" s="31"/>
      <c r="B102" s="31"/>
    </row>
    <row r="103" spans="1:2">
      <c r="A103" s="31"/>
      <c r="B103" s="31"/>
    </row>
    <row r="104" spans="1:2">
      <c r="A104" s="31"/>
      <c r="B104" s="31"/>
    </row>
    <row r="105" spans="1:2">
      <c r="A105" s="31"/>
      <c r="B105" s="31"/>
    </row>
    <row r="106" spans="1:2">
      <c r="A106" s="31"/>
      <c r="B106" s="31"/>
    </row>
    <row r="107" spans="1:2">
      <c r="A107" s="31"/>
      <c r="B107" s="31"/>
    </row>
    <row r="108" spans="1:2">
      <c r="A108" s="31"/>
      <c r="B108" s="31"/>
    </row>
    <row r="109" spans="1:2">
      <c r="A109" s="31"/>
      <c r="B109" s="31"/>
    </row>
    <row r="110" spans="1:2">
      <c r="A110" s="31"/>
      <c r="B110" s="31"/>
    </row>
    <row r="111" spans="1:2">
      <c r="A111" s="31"/>
      <c r="B111" s="31"/>
    </row>
    <row r="112" spans="1:2">
      <c r="A112" s="31"/>
      <c r="B112" s="31"/>
    </row>
    <row r="113" spans="1:2">
      <c r="A113" s="31"/>
      <c r="B113" s="31"/>
    </row>
    <row r="114" spans="1:2">
      <c r="A114" s="31"/>
      <c r="B114" s="31"/>
    </row>
    <row r="115" spans="1:2">
      <c r="A115" s="31"/>
      <c r="B115" s="31"/>
    </row>
    <row r="116" spans="1:2">
      <c r="A116" s="31"/>
      <c r="B116" s="31"/>
    </row>
    <row r="117" spans="1:2">
      <c r="A117" s="31"/>
      <c r="B117" s="31"/>
    </row>
    <row r="118" spans="1:2">
      <c r="A118" s="31"/>
      <c r="B118" s="31"/>
    </row>
    <row r="119" spans="1:2">
      <c r="A119" s="31"/>
      <c r="B119" s="31"/>
    </row>
    <row r="120" spans="1:2">
      <c r="A120" s="31"/>
      <c r="B120" s="31"/>
    </row>
    <row r="121" spans="1:2">
      <c r="A121" s="31"/>
      <c r="B121" s="31"/>
    </row>
    <row r="122" spans="1:2">
      <c r="A122" s="31"/>
      <c r="B122" s="31"/>
    </row>
    <row r="123" spans="1:2">
      <c r="A123" s="31"/>
      <c r="B123" s="31"/>
    </row>
    <row r="124" spans="1:2">
      <c r="A124" s="31"/>
      <c r="B124" s="31"/>
    </row>
    <row r="125" spans="1:2">
      <c r="A125" s="31"/>
      <c r="B125" s="31"/>
    </row>
    <row r="126" spans="1:2">
      <c r="A126" s="31"/>
      <c r="B126" s="31"/>
    </row>
    <row r="127" spans="1:2">
      <c r="A127" s="31"/>
      <c r="B127" s="31"/>
    </row>
    <row r="128" spans="1:2">
      <c r="A128" s="31"/>
      <c r="B128" s="31"/>
    </row>
    <row r="129" spans="1:2">
      <c r="A129" s="31"/>
      <c r="B129" s="31"/>
    </row>
    <row r="130" spans="1:2">
      <c r="A130" s="31"/>
      <c r="B130" s="31"/>
    </row>
    <row r="131" spans="1:2">
      <c r="A131" s="31"/>
      <c r="B131" s="31"/>
    </row>
    <row r="132" spans="1:2">
      <c r="A132" s="31"/>
      <c r="B132" s="31"/>
    </row>
    <row r="133" spans="1:2">
      <c r="A133" s="31"/>
      <c r="B133" s="31"/>
    </row>
    <row r="134" spans="1:2">
      <c r="A134" s="31"/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/>
      <c r="B138" s="31"/>
    </row>
    <row r="139" spans="1:2">
      <c r="A139" s="31"/>
      <c r="B139" s="31"/>
    </row>
    <row r="140" spans="1:2">
      <c r="A140" s="31"/>
      <c r="B140" s="31"/>
    </row>
    <row r="141" spans="1:2">
      <c r="A141" s="31"/>
      <c r="B141" s="31"/>
    </row>
    <row r="142" spans="1:2">
      <c r="A142" s="31"/>
      <c r="B142" s="31"/>
    </row>
    <row r="143" spans="1:2">
      <c r="A143" s="31"/>
      <c r="B143" s="31"/>
    </row>
    <row r="144" spans="1:2">
      <c r="A144" s="31"/>
      <c r="B144" s="31"/>
    </row>
    <row r="145" spans="1:2">
      <c r="A145" s="31"/>
      <c r="B145" s="31"/>
    </row>
    <row r="146" spans="1:2">
      <c r="A146" s="31"/>
      <c r="B146" s="31"/>
    </row>
  </sheetData>
  <mergeCells count="1">
    <mergeCell ref="J22:L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U145"/>
  <sheetViews>
    <sheetView workbookViewId="0">
      <selection activeCell="E23" sqref="E23"/>
    </sheetView>
  </sheetViews>
  <sheetFormatPr defaultColWidth="8.75" defaultRowHeight="15.75"/>
  <cols>
    <col min="1" max="1" width="8.75" style="9" customWidth="1"/>
    <col min="2" max="2" width="19.25" style="9" customWidth="1"/>
    <col min="3" max="3" width="11.75" style="9" customWidth="1"/>
    <col min="4" max="6" width="10.125" style="9" customWidth="1"/>
    <col min="7" max="7" width="10" style="9" customWidth="1"/>
    <col min="8" max="9" width="16.75" style="9" customWidth="1"/>
    <col min="10" max="10" width="7.625" style="9" hidden="1" customWidth="1"/>
    <col min="11" max="11" width="12.25" style="9" customWidth="1"/>
    <col min="12" max="16384" width="8.75" style="9"/>
  </cols>
  <sheetData>
    <row r="1" spans="1:21" s="1" customFormat="1" ht="30" customHeight="1">
      <c r="D1" s="38" t="s">
        <v>1228</v>
      </c>
      <c r="H1" s="12"/>
      <c r="I1" s="12"/>
      <c r="J1" s="12"/>
      <c r="K1" s="11" t="s">
        <v>1229</v>
      </c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2" customFormat="1" ht="15" customHeight="1">
      <c r="D2" s="9"/>
      <c r="E2" s="9"/>
      <c r="F2" s="9"/>
      <c r="I2" s="9"/>
      <c r="J2" s="8"/>
      <c r="K2" s="74"/>
      <c r="L2" s="31"/>
      <c r="M2" s="31"/>
    </row>
    <row r="3" spans="1:21" s="3" customFormat="1" ht="21" customHeight="1">
      <c r="A3" s="3" t="str">
        <f>流动负债汇总表!A3</f>
        <v>产权持有人名称：毕节赛德水泥有限公司</v>
      </c>
      <c r="E3" s="14" t="str">
        <f>流动负债汇总表!D3</f>
        <v xml:space="preserve">          评估基准日：2022年12月31日</v>
      </c>
      <c r="F3" s="14"/>
      <c r="H3" s="16"/>
      <c r="I3" s="16"/>
      <c r="J3" s="16"/>
      <c r="K3" s="15" t="s">
        <v>184</v>
      </c>
    </row>
    <row r="4" spans="1:21" s="4" customFormat="1" ht="21" customHeight="1">
      <c r="A4" s="17" t="s">
        <v>88</v>
      </c>
      <c r="B4" s="17" t="s">
        <v>1230</v>
      </c>
      <c r="C4" s="17" t="s">
        <v>512</v>
      </c>
      <c r="D4" s="17" t="s">
        <v>229</v>
      </c>
      <c r="E4" s="17" t="s">
        <v>513</v>
      </c>
      <c r="F4" s="17" t="s">
        <v>231</v>
      </c>
      <c r="G4" s="17" t="s">
        <v>1231</v>
      </c>
      <c r="H4" s="18" t="s">
        <v>189</v>
      </c>
      <c r="I4" s="17" t="s">
        <v>25</v>
      </c>
      <c r="J4" s="17" t="s">
        <v>27</v>
      </c>
      <c r="K4" s="17" t="s">
        <v>160</v>
      </c>
    </row>
    <row r="5" spans="1:21" s="5" customFormat="1" ht="21" customHeight="1">
      <c r="A5" s="19">
        <f t="shared" ref="A5:A10" si="0">ROW()-4</f>
        <v>1</v>
      </c>
      <c r="B5" s="20"/>
      <c r="C5" s="25"/>
      <c r="D5" s="25"/>
      <c r="E5" s="25"/>
      <c r="F5" s="25"/>
      <c r="G5" s="25"/>
      <c r="H5" s="22"/>
      <c r="I5" s="22"/>
      <c r="J5" s="88">
        <f>IF(H5=0,0,ROUND((I5-H5)/H5*100,2))</f>
        <v>0</v>
      </c>
      <c r="K5" s="20"/>
    </row>
    <row r="6" spans="1:21" s="5" customFormat="1" ht="21" customHeight="1">
      <c r="A6" s="19">
        <f t="shared" si="0"/>
        <v>2</v>
      </c>
      <c r="B6" s="20"/>
      <c r="C6" s="25"/>
      <c r="D6" s="25"/>
      <c r="E6" s="25"/>
      <c r="F6" s="25"/>
      <c r="G6" s="25"/>
      <c r="H6" s="22"/>
      <c r="I6" s="22"/>
      <c r="J6" s="88"/>
      <c r="K6" s="20"/>
    </row>
    <row r="7" spans="1:21" s="5" customFormat="1" ht="21" customHeight="1">
      <c r="A7" s="19">
        <f t="shared" si="0"/>
        <v>3</v>
      </c>
      <c r="B7" s="20"/>
      <c r="C7" s="25"/>
      <c r="D7" s="25"/>
      <c r="E7" s="25"/>
      <c r="F7" s="25"/>
      <c r="G7" s="25"/>
      <c r="H7" s="22"/>
      <c r="I7" s="22"/>
      <c r="J7" s="88"/>
      <c r="K7" s="20"/>
    </row>
    <row r="8" spans="1:21" s="5" customFormat="1" ht="21" customHeight="1">
      <c r="A8" s="19">
        <f t="shared" si="0"/>
        <v>4</v>
      </c>
      <c r="B8" s="20"/>
      <c r="C8" s="25"/>
      <c r="D8" s="25"/>
      <c r="E8" s="25"/>
      <c r="F8" s="25"/>
      <c r="G8" s="25"/>
      <c r="H8" s="22"/>
      <c r="I8" s="22"/>
      <c r="J8" s="88"/>
      <c r="K8" s="20"/>
    </row>
    <row r="9" spans="1:21" s="5" customFormat="1" ht="21" customHeight="1">
      <c r="A9" s="19">
        <f t="shared" si="0"/>
        <v>5</v>
      </c>
      <c r="B9" s="20"/>
      <c r="C9" s="25"/>
      <c r="D9" s="25"/>
      <c r="E9" s="25"/>
      <c r="F9" s="25"/>
      <c r="G9" s="25"/>
      <c r="H9" s="22"/>
      <c r="I9" s="22"/>
      <c r="J9" s="88"/>
      <c r="K9" s="20"/>
    </row>
    <row r="10" spans="1:21" s="5" customFormat="1" ht="21" customHeight="1">
      <c r="A10" s="19">
        <f t="shared" si="0"/>
        <v>6</v>
      </c>
      <c r="B10" s="20"/>
      <c r="C10" s="25"/>
      <c r="D10" s="25"/>
      <c r="E10" s="25"/>
      <c r="F10" s="25"/>
      <c r="G10" s="25"/>
      <c r="H10" s="22"/>
      <c r="I10" s="22"/>
      <c r="J10" s="88"/>
      <c r="K10" s="20"/>
    </row>
    <row r="11" spans="1:21" s="5" customFormat="1" ht="21" customHeight="1">
      <c r="A11" s="36"/>
      <c r="B11" s="20"/>
      <c r="C11" s="25"/>
      <c r="D11" s="25"/>
      <c r="E11" s="25"/>
      <c r="F11" s="25"/>
      <c r="G11" s="25"/>
      <c r="H11" s="22"/>
      <c r="I11" s="22"/>
      <c r="J11" s="88"/>
      <c r="K11" s="20"/>
    </row>
    <row r="12" spans="1:21" s="5" customFormat="1" ht="21" customHeight="1">
      <c r="A12" s="36"/>
      <c r="B12" s="20"/>
      <c r="C12" s="25"/>
      <c r="D12" s="25"/>
      <c r="E12" s="25"/>
      <c r="F12" s="25"/>
      <c r="G12" s="25"/>
      <c r="H12" s="22"/>
      <c r="I12" s="22"/>
      <c r="J12" s="88"/>
      <c r="K12" s="20"/>
    </row>
    <row r="13" spans="1:21" s="5" customFormat="1" ht="21" customHeight="1">
      <c r="A13" s="36"/>
      <c r="B13" s="20"/>
      <c r="C13" s="25"/>
      <c r="D13" s="25"/>
      <c r="E13" s="25"/>
      <c r="F13" s="25"/>
      <c r="G13" s="25"/>
      <c r="H13" s="22"/>
      <c r="I13" s="22"/>
      <c r="J13" s="88"/>
      <c r="K13" s="20"/>
    </row>
    <row r="14" spans="1:21" s="5" customFormat="1" ht="21" customHeight="1">
      <c r="A14" s="36"/>
      <c r="B14" s="20"/>
      <c r="C14" s="25"/>
      <c r="D14" s="25"/>
      <c r="E14" s="25"/>
      <c r="F14" s="25"/>
      <c r="G14" s="25"/>
      <c r="H14" s="22"/>
      <c r="I14" s="22"/>
      <c r="J14" s="88"/>
      <c r="K14" s="20"/>
    </row>
    <row r="15" spans="1:21" s="5" customFormat="1" ht="21" customHeight="1">
      <c r="A15" s="36"/>
      <c r="B15" s="20"/>
      <c r="C15" s="25"/>
      <c r="D15" s="25"/>
      <c r="E15" s="25"/>
      <c r="F15" s="25"/>
      <c r="G15" s="25"/>
      <c r="H15" s="22"/>
      <c r="I15" s="22"/>
      <c r="J15" s="88"/>
      <c r="K15" s="20"/>
    </row>
    <row r="16" spans="1:21" s="5" customFormat="1" ht="21" customHeight="1">
      <c r="A16" s="36"/>
      <c r="B16" s="20"/>
      <c r="C16" s="25"/>
      <c r="D16" s="25"/>
      <c r="E16" s="25"/>
      <c r="F16" s="25"/>
      <c r="G16" s="25"/>
      <c r="H16" s="22"/>
      <c r="I16" s="22"/>
      <c r="J16" s="88"/>
      <c r="K16" s="20"/>
    </row>
    <row r="17" spans="1:11" s="5" customFormat="1" ht="21" customHeight="1">
      <c r="A17" s="36"/>
      <c r="B17" s="20"/>
      <c r="C17" s="25"/>
      <c r="D17" s="25"/>
      <c r="E17" s="25"/>
      <c r="F17" s="25"/>
      <c r="G17" s="25"/>
      <c r="H17" s="22"/>
      <c r="I17" s="22"/>
      <c r="J17" s="88"/>
      <c r="K17" s="20"/>
    </row>
    <row r="18" spans="1:11" s="5" customFormat="1" ht="21" customHeight="1">
      <c r="A18" s="36"/>
      <c r="B18" s="20"/>
      <c r="C18" s="25"/>
      <c r="D18" s="25"/>
      <c r="E18" s="25"/>
      <c r="F18" s="25"/>
      <c r="G18" s="25"/>
      <c r="H18" s="22"/>
      <c r="I18" s="22"/>
      <c r="J18" s="88"/>
      <c r="K18" s="20"/>
    </row>
    <row r="19" spans="1:11" s="5" customFormat="1" ht="21" customHeight="1">
      <c r="A19" s="36"/>
      <c r="B19" s="20"/>
      <c r="C19" s="25"/>
      <c r="D19" s="25"/>
      <c r="E19" s="25"/>
      <c r="F19" s="25"/>
      <c r="G19" s="25"/>
      <c r="H19" s="22"/>
      <c r="I19" s="22"/>
      <c r="J19" s="88"/>
      <c r="K19" s="20"/>
    </row>
    <row r="20" spans="1:11" s="5" customFormat="1" ht="21" customHeight="1">
      <c r="A20" s="36"/>
      <c r="B20" s="20"/>
      <c r="C20" s="25"/>
      <c r="D20" s="25"/>
      <c r="E20" s="25"/>
      <c r="F20" s="25"/>
      <c r="G20" s="25"/>
      <c r="H20" s="22"/>
      <c r="I20" s="22"/>
      <c r="J20" s="88"/>
      <c r="K20" s="20"/>
    </row>
    <row r="21" spans="1:11" s="6" customFormat="1" ht="21" customHeight="1">
      <c r="A21" s="37"/>
      <c r="B21" s="17" t="s">
        <v>181</v>
      </c>
      <c r="C21" s="17"/>
      <c r="D21" s="17"/>
      <c r="E21" s="17"/>
      <c r="F21" s="17"/>
      <c r="G21" s="17"/>
      <c r="H21" s="28">
        <f>SUM(H5:H20)</f>
        <v>0</v>
      </c>
      <c r="I21" s="28">
        <f>SUM(I5:I20)</f>
        <v>0</v>
      </c>
      <c r="J21" s="75">
        <f>IF(H21=0,0,ROUND((I21-H21)/H21*100,2))</f>
        <v>0</v>
      </c>
      <c r="K21" s="27"/>
    </row>
    <row r="22" spans="1:11" s="5" customFormat="1" ht="12.75">
      <c r="A22" s="29" t="str">
        <f>填表必读!A9&amp;填表必读!B9</f>
        <v>产权持有人填表人：刘竹</v>
      </c>
      <c r="E22" s="29" t="str">
        <f>填表必读!A13&amp;填表必读!B13</f>
        <v>评估人员：</v>
      </c>
      <c r="I22" s="1145" t="str">
        <f>现金!G21</f>
        <v>北京卓信大华资产评估有限公司</v>
      </c>
      <c r="J22" s="1145"/>
      <c r="K22" s="1145"/>
    </row>
    <row r="23" spans="1:11" s="5" customFormat="1" ht="12.75">
      <c r="A23" s="29" t="str">
        <f>填表必读!A11&amp;填表必读!B11</f>
        <v>填表日期：2023年5月5日</v>
      </c>
    </row>
    <row r="24" spans="1:11" s="5" customFormat="1" ht="12.75"/>
    <row r="25" spans="1:11" s="5" customFormat="1" ht="12.75"/>
    <row r="26" spans="1:11" s="5" customFormat="1" ht="12.75"/>
    <row r="27" spans="1:11" s="5" customFormat="1" ht="12.75"/>
    <row r="28" spans="1:11" s="5" customFormat="1" ht="12.75"/>
    <row r="29" spans="1:11" s="5" customFormat="1" ht="12.75"/>
    <row r="30" spans="1:11" s="5" customFormat="1" ht="12.75"/>
    <row r="31" spans="1:11" s="5" customFormat="1" ht="12.75"/>
    <row r="32" spans="1:11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8" customFormat="1" ht="12.75"/>
    <row r="47" s="8" customFormat="1" ht="12.75"/>
    <row r="48" s="8" customFormat="1" ht="12.75"/>
    <row r="49" s="8" customFormat="1" ht="12.75"/>
    <row r="50" s="8" customFormat="1" ht="12.75"/>
    <row r="51" s="8" customFormat="1" ht="12.75"/>
    <row r="52" s="8" customFormat="1" ht="12.75"/>
    <row r="53" s="8" customFormat="1" ht="12.75"/>
    <row r="54" s="8" customFormat="1" ht="12.75"/>
    <row r="55" s="8" customFormat="1" ht="12.75"/>
    <row r="56" s="8" customFormat="1" ht="12.75"/>
    <row r="57" s="8" customFormat="1" ht="12.75"/>
    <row r="58" s="8" customFormat="1" ht="12.75"/>
    <row r="59" s="8" customFormat="1" ht="12.75"/>
    <row r="60" s="8" customFormat="1" ht="12.75"/>
    <row r="61" s="8" customFormat="1" ht="12.75"/>
    <row r="62" s="8" customFormat="1" ht="12.75"/>
    <row r="63" s="8" customFormat="1" ht="12.75"/>
    <row r="64" s="8" customFormat="1" ht="12.75"/>
    <row r="65" spans="1:2" s="8" customFormat="1" ht="12.75"/>
    <row r="66" spans="1:2" s="8" customFormat="1" ht="12.75"/>
    <row r="67" spans="1:2" s="8" customFormat="1" ht="12.75"/>
    <row r="68" spans="1:2" s="8" customFormat="1" ht="12.75"/>
    <row r="69" spans="1:2" s="8" customFormat="1" ht="12.75"/>
    <row r="70" spans="1:2" s="8" customFormat="1" ht="12.75"/>
    <row r="71" spans="1:2" s="8" customFormat="1" ht="12.75"/>
    <row r="72" spans="1:2" s="8" customFormat="1" ht="12.75"/>
    <row r="73" spans="1:2" s="8" customFormat="1" ht="12.75"/>
    <row r="74" spans="1:2" s="8" customFormat="1" ht="12.75"/>
    <row r="75" spans="1:2" s="8" customFormat="1" ht="12.75"/>
    <row r="76" spans="1:2" s="8" customFormat="1" ht="12.75"/>
    <row r="77" spans="1:2">
      <c r="A77" s="8"/>
      <c r="B77" s="8"/>
    </row>
    <row r="78" spans="1:2">
      <c r="A78" s="8"/>
      <c r="B78" s="8"/>
    </row>
    <row r="79" spans="1:2">
      <c r="A79" s="8"/>
      <c r="B79" s="8"/>
    </row>
    <row r="80" spans="1:2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</sheetData>
  <mergeCells count="1">
    <mergeCell ref="I22:K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H23"/>
  <sheetViews>
    <sheetView topLeftCell="A13" workbookViewId="0">
      <selection activeCell="E23" sqref="E23"/>
    </sheetView>
  </sheetViews>
  <sheetFormatPr defaultColWidth="8.75" defaultRowHeight="15.75"/>
  <cols>
    <col min="1" max="1" width="6.75" style="9" customWidth="1"/>
    <col min="2" max="2" width="21.75" style="9" customWidth="1"/>
    <col min="3" max="3" width="15.125" style="9" customWidth="1"/>
    <col min="4" max="4" width="15" style="9" customWidth="1"/>
    <col min="5" max="5" width="15.75" style="9" customWidth="1"/>
    <col min="6" max="6" width="16" style="9" customWidth="1"/>
    <col min="7" max="7" width="15.75" style="9" customWidth="1"/>
    <col min="8" max="8" width="12.75" style="9" customWidth="1"/>
    <col min="9" max="16384" width="8.75" style="9"/>
  </cols>
  <sheetData>
    <row r="1" spans="1:8" ht="31.15" customHeight="1">
      <c r="A1" s="972" t="s">
        <v>1232</v>
      </c>
      <c r="B1" s="973"/>
      <c r="C1" s="973"/>
      <c r="D1" s="973"/>
      <c r="E1" s="973"/>
      <c r="F1" s="973"/>
      <c r="G1" s="973"/>
      <c r="H1" s="74" t="s">
        <v>1233</v>
      </c>
    </row>
    <row r="2" spans="1:8">
      <c r="A2" s="248"/>
      <c r="B2" s="248"/>
      <c r="C2" s="248"/>
      <c r="D2" s="248"/>
      <c r="E2" s="248"/>
      <c r="F2" s="248"/>
      <c r="G2" s="249"/>
      <c r="H2" s="31"/>
    </row>
    <row r="3" spans="1:8" customFormat="1" ht="21" customHeight="1">
      <c r="A3" s="250" t="str">
        <f>万元汇总表!A3</f>
        <v>产权持有人名称：毕节赛德水泥有限公司</v>
      </c>
      <c r="B3" s="122"/>
      <c r="C3" s="122"/>
      <c r="D3" s="14" t="str">
        <f>"             "&amp;万元汇总表!C3</f>
        <v xml:space="preserve">                       评估基准日：2022年12月31日</v>
      </c>
      <c r="F3" s="251"/>
      <c r="G3" s="251"/>
      <c r="H3" s="15" t="s">
        <v>240</v>
      </c>
    </row>
    <row r="4" spans="1:8" ht="21" customHeight="1">
      <c r="A4" s="252" t="s">
        <v>88</v>
      </c>
      <c r="B4" s="252" t="s">
        <v>241</v>
      </c>
      <c r="C4" s="252" t="s">
        <v>220</v>
      </c>
      <c r="D4" s="253" t="s">
        <v>242</v>
      </c>
      <c r="E4" s="253" t="s">
        <v>243</v>
      </c>
      <c r="F4" s="252" t="s">
        <v>24</v>
      </c>
      <c r="G4" s="254" t="s">
        <v>25</v>
      </c>
      <c r="H4" s="255" t="s">
        <v>190</v>
      </c>
    </row>
    <row r="5" spans="1:8" ht="21" customHeight="1">
      <c r="A5" s="19">
        <f>ROW()-4</f>
        <v>1</v>
      </c>
      <c r="B5" s="256"/>
      <c r="C5" s="256"/>
      <c r="D5" s="257"/>
      <c r="E5" s="258"/>
      <c r="F5" s="259"/>
      <c r="G5" s="260"/>
      <c r="H5" s="99"/>
    </row>
    <row r="6" spans="1:8" ht="21" customHeight="1">
      <c r="A6" s="19">
        <f>ROW()-4</f>
        <v>2</v>
      </c>
      <c r="B6" s="256"/>
      <c r="C6" s="256"/>
      <c r="D6" s="257"/>
      <c r="E6" s="258"/>
      <c r="F6" s="259"/>
      <c r="G6" s="260"/>
      <c r="H6" s="99"/>
    </row>
    <row r="7" spans="1:8" ht="21" customHeight="1">
      <c r="A7" s="19">
        <f>ROW()-4</f>
        <v>3</v>
      </c>
      <c r="B7" s="256"/>
      <c r="C7" s="256"/>
      <c r="D7" s="257"/>
      <c r="E7" s="258"/>
      <c r="F7" s="259"/>
      <c r="G7" s="260"/>
      <c r="H7" s="99"/>
    </row>
    <row r="8" spans="1:8" ht="21" customHeight="1">
      <c r="A8" s="19">
        <f>ROW()-4</f>
        <v>4</v>
      </c>
      <c r="B8" s="256"/>
      <c r="C8" s="256"/>
      <c r="D8" s="257"/>
      <c r="E8" s="258"/>
      <c r="F8" s="259"/>
      <c r="G8" s="260"/>
      <c r="H8" s="99"/>
    </row>
    <row r="9" spans="1:8" ht="21" customHeight="1">
      <c r="A9" s="19">
        <f>ROW()-4</f>
        <v>5</v>
      </c>
      <c r="B9" s="256"/>
      <c r="C9" s="256"/>
      <c r="D9" s="257"/>
      <c r="E9" s="258"/>
      <c r="F9" s="261"/>
      <c r="G9" s="262"/>
      <c r="H9" s="99"/>
    </row>
    <row r="10" spans="1:8" ht="21" customHeight="1">
      <c r="A10" s="263"/>
      <c r="B10" s="256"/>
      <c r="C10" s="256"/>
      <c r="D10" s="257"/>
      <c r="E10" s="258"/>
      <c r="F10" s="261"/>
      <c r="G10" s="262"/>
      <c r="H10" s="99"/>
    </row>
    <row r="11" spans="1:8" ht="21" customHeight="1">
      <c r="A11" s="263"/>
      <c r="B11" s="256"/>
      <c r="C11" s="256"/>
      <c r="D11" s="257"/>
      <c r="E11" s="258"/>
      <c r="F11" s="261"/>
      <c r="G11" s="262"/>
      <c r="H11" s="99"/>
    </row>
    <row r="12" spans="1:8" ht="21" customHeight="1">
      <c r="A12" s="263"/>
      <c r="B12" s="256"/>
      <c r="C12" s="256"/>
      <c r="D12" s="257"/>
      <c r="E12" s="258"/>
      <c r="F12" s="261"/>
      <c r="G12" s="262"/>
      <c r="H12" s="99"/>
    </row>
    <row r="13" spans="1:8" ht="21" customHeight="1">
      <c r="A13" s="263"/>
      <c r="B13" s="256"/>
      <c r="C13" s="256"/>
      <c r="D13" s="257"/>
      <c r="E13" s="258"/>
      <c r="F13" s="261"/>
      <c r="G13" s="262"/>
      <c r="H13" s="99"/>
    </row>
    <row r="14" spans="1:8" ht="21" customHeight="1">
      <c r="A14" s="263"/>
      <c r="B14" s="256"/>
      <c r="C14" s="256"/>
      <c r="D14" s="257"/>
      <c r="E14" s="258"/>
      <c r="F14" s="261"/>
      <c r="G14" s="262"/>
      <c r="H14" s="99"/>
    </row>
    <row r="15" spans="1:8" ht="21" customHeight="1">
      <c r="A15" s="263"/>
      <c r="B15" s="256"/>
      <c r="C15" s="256"/>
      <c r="D15" s="257"/>
      <c r="E15" s="258"/>
      <c r="F15" s="261"/>
      <c r="G15" s="262"/>
      <c r="H15" s="99"/>
    </row>
    <row r="16" spans="1:8" ht="21" customHeight="1">
      <c r="A16" s="263"/>
      <c r="B16" s="256"/>
      <c r="C16" s="256"/>
      <c r="D16" s="257"/>
      <c r="E16" s="258"/>
      <c r="F16" s="261"/>
      <c r="G16" s="262"/>
      <c r="H16" s="99"/>
    </row>
    <row r="17" spans="1:8" ht="21" customHeight="1">
      <c r="A17" s="263"/>
      <c r="B17" s="256"/>
      <c r="C17" s="256"/>
      <c r="D17" s="257"/>
      <c r="E17" s="258"/>
      <c r="F17" s="261"/>
      <c r="G17" s="262"/>
      <c r="H17" s="99"/>
    </row>
    <row r="18" spans="1:8" ht="21" customHeight="1">
      <c r="A18" s="263"/>
      <c r="B18" s="256"/>
      <c r="C18" s="256"/>
      <c r="D18" s="257"/>
      <c r="E18" s="258"/>
      <c r="F18" s="261"/>
      <c r="G18" s="262"/>
      <c r="H18" s="99"/>
    </row>
    <row r="19" spans="1:8" ht="21" customHeight="1">
      <c r="A19" s="263"/>
      <c r="B19" s="256"/>
      <c r="C19" s="256"/>
      <c r="D19" s="257"/>
      <c r="E19" s="258"/>
      <c r="F19" s="261"/>
      <c r="G19" s="262"/>
      <c r="H19" s="99"/>
    </row>
    <row r="20" spans="1:8" ht="21" customHeight="1">
      <c r="A20" s="263"/>
      <c r="B20" s="256"/>
      <c r="C20" s="256"/>
      <c r="D20" s="257"/>
      <c r="E20" s="258"/>
      <c r="F20" s="261"/>
      <c r="G20" s="262"/>
      <c r="H20" s="99"/>
    </row>
    <row r="21" spans="1:8" ht="21" customHeight="1">
      <c r="A21" s="47"/>
      <c r="B21" s="17" t="s">
        <v>1234</v>
      </c>
      <c r="C21" s="264"/>
      <c r="D21" s="265"/>
      <c r="E21" s="266"/>
      <c r="F21" s="267">
        <f>SUM(F5:F20)</f>
        <v>0</v>
      </c>
      <c r="G21" s="267">
        <f>SUM(G5:G20)</f>
        <v>0</v>
      </c>
      <c r="H21" s="99"/>
    </row>
    <row r="22" spans="1:8">
      <c r="A22" s="29" t="str">
        <f>填表必读!A9&amp;填表必读!B9</f>
        <v>产权持有人填表人：刘竹</v>
      </c>
      <c r="B22" s="8"/>
      <c r="C22" s="8"/>
      <c r="D22" s="8"/>
      <c r="E22" s="29" t="str">
        <f>填表必读!A13&amp;填表必读!B13</f>
        <v>评估人员：</v>
      </c>
      <c r="G22" s="969" t="str">
        <f>现金!G21</f>
        <v>北京卓信大华资产评估有限公司</v>
      </c>
      <c r="H22" s="969"/>
    </row>
    <row r="23" spans="1:8">
      <c r="A23" s="29" t="str">
        <f>填表必读!A11&amp;填表必读!B11</f>
        <v>填表日期：2023年5月5日</v>
      </c>
      <c r="B23" s="8"/>
      <c r="C23" s="8"/>
      <c r="D23" s="8"/>
      <c r="E23" s="8"/>
      <c r="F23" s="8"/>
      <c r="G23" s="8"/>
      <c r="H23" s="8"/>
    </row>
  </sheetData>
  <mergeCells count="2">
    <mergeCell ref="A1:G1"/>
    <mergeCell ref="G22:H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P146"/>
  <sheetViews>
    <sheetView workbookViewId="0">
      <selection activeCell="E23" sqref="E23"/>
    </sheetView>
  </sheetViews>
  <sheetFormatPr defaultColWidth="8.75" defaultRowHeight="15.75"/>
  <cols>
    <col min="1" max="1" width="9.75" style="2" customWidth="1"/>
    <col min="2" max="2" width="23.25" style="2" customWidth="1"/>
    <col min="3" max="4" width="11.75" style="2" customWidth="1"/>
    <col min="5" max="5" width="10.5" style="2" customWidth="1"/>
    <col min="6" max="7" width="17.75" style="104" customWidth="1"/>
    <col min="8" max="8" width="12.25" style="2" customWidth="1"/>
    <col min="9" max="16384" width="8.75" style="2"/>
  </cols>
  <sheetData>
    <row r="1" spans="1:16" s="1" customFormat="1" ht="30" customHeight="1">
      <c r="D1" s="38" t="s">
        <v>1235</v>
      </c>
      <c r="F1" s="111"/>
      <c r="G1" s="112"/>
      <c r="H1" s="11" t="s">
        <v>1236</v>
      </c>
      <c r="I1" s="12"/>
      <c r="J1" s="12"/>
      <c r="K1" s="12"/>
      <c r="L1" s="12"/>
      <c r="M1" s="12"/>
      <c r="N1" s="12"/>
      <c r="O1" s="12"/>
      <c r="P1" s="12"/>
    </row>
    <row r="2" spans="1:16" ht="15" customHeight="1">
      <c r="H2" s="74"/>
    </row>
    <row r="3" spans="1:16" s="3" customFormat="1" ht="21" customHeight="1">
      <c r="A3" s="3" t="str">
        <f>分类汇总表!A3</f>
        <v>产权持有人名称：毕节赛德水泥有限公司</v>
      </c>
      <c r="E3" s="14" t="str">
        <f>分类汇总表!D3</f>
        <v xml:space="preserve">          评估基准日：2022年12月31日</v>
      </c>
      <c r="F3" s="106"/>
      <c r="G3" s="235"/>
      <c r="H3" s="15" t="s">
        <v>184</v>
      </c>
    </row>
    <row r="4" spans="1:16" s="4" customFormat="1" ht="21" customHeight="1">
      <c r="A4" s="17" t="s">
        <v>88</v>
      </c>
      <c r="B4" s="17" t="s">
        <v>249</v>
      </c>
      <c r="C4" s="17" t="s">
        <v>262</v>
      </c>
      <c r="D4" s="17" t="s">
        <v>230</v>
      </c>
      <c r="E4" s="17" t="s">
        <v>251</v>
      </c>
      <c r="F4" s="107" t="s">
        <v>189</v>
      </c>
      <c r="G4" s="108" t="s">
        <v>25</v>
      </c>
      <c r="H4" s="17" t="s">
        <v>160</v>
      </c>
    </row>
    <row r="5" spans="1:16" s="5" customFormat="1" ht="21" customHeight="1">
      <c r="A5" s="19">
        <f>ROW()-4</f>
        <v>1</v>
      </c>
      <c r="B5" s="47"/>
      <c r="C5" s="236"/>
      <c r="D5" s="237"/>
      <c r="E5" s="237"/>
      <c r="F5" s="238"/>
      <c r="G5" s="238"/>
      <c r="H5" s="239"/>
    </row>
    <row r="6" spans="1:16" s="5" customFormat="1" ht="21" customHeight="1">
      <c r="A6" s="19">
        <f>ROW()-4</f>
        <v>2</v>
      </c>
      <c r="B6" s="47"/>
      <c r="C6" s="236"/>
      <c r="D6" s="237"/>
      <c r="E6" s="237"/>
      <c r="F6" s="238"/>
      <c r="G6" s="240"/>
      <c r="H6" s="239"/>
    </row>
    <row r="7" spans="1:16" s="5" customFormat="1" ht="21" customHeight="1">
      <c r="A7" s="19">
        <f>ROW()-4</f>
        <v>3</v>
      </c>
      <c r="B7" s="47"/>
      <c r="C7" s="236"/>
      <c r="D7" s="237"/>
      <c r="E7" s="237"/>
      <c r="F7" s="238"/>
      <c r="G7" s="240"/>
      <c r="H7" s="239"/>
    </row>
    <row r="8" spans="1:16" s="5" customFormat="1" ht="21" customHeight="1">
      <c r="A8" s="19">
        <f>ROW()-4</f>
        <v>4</v>
      </c>
      <c r="B8" s="47"/>
      <c r="C8" s="236"/>
      <c r="D8" s="237"/>
      <c r="E8" s="237"/>
      <c r="F8" s="238"/>
      <c r="G8" s="240"/>
      <c r="H8" s="239"/>
    </row>
    <row r="9" spans="1:16" s="5" customFormat="1" ht="21" customHeight="1">
      <c r="A9" s="19">
        <f>ROW()-4</f>
        <v>5</v>
      </c>
      <c r="B9" s="241"/>
      <c r="C9" s="236"/>
      <c r="D9" s="242"/>
      <c r="E9" s="243"/>
      <c r="F9" s="240"/>
      <c r="G9" s="240"/>
      <c r="H9" s="244"/>
    </row>
    <row r="10" spans="1:16" s="5" customFormat="1" ht="21" customHeight="1">
      <c r="A10" s="23"/>
      <c r="B10" s="20"/>
      <c r="C10" s="20"/>
      <c r="D10" s="20"/>
      <c r="E10" s="20"/>
      <c r="F10" s="245"/>
      <c r="G10" s="245"/>
      <c r="H10" s="244"/>
    </row>
    <row r="11" spans="1:16" s="5" customFormat="1" ht="21" customHeight="1">
      <c r="A11" s="23"/>
      <c r="B11" s="20"/>
      <c r="C11" s="20"/>
      <c r="D11" s="20"/>
      <c r="E11" s="20"/>
      <c r="F11" s="245"/>
      <c r="G11" s="245"/>
      <c r="H11" s="244"/>
    </row>
    <row r="12" spans="1:16" s="5" customFormat="1" ht="21" customHeight="1">
      <c r="A12" s="23"/>
      <c r="B12" s="20"/>
      <c r="C12" s="20"/>
      <c r="D12" s="20"/>
      <c r="E12" s="20"/>
      <c r="F12" s="245"/>
      <c r="G12" s="245"/>
      <c r="H12" s="244"/>
    </row>
    <row r="13" spans="1:16" s="5" customFormat="1" ht="21" customHeight="1">
      <c r="A13" s="23"/>
      <c r="B13" s="20"/>
      <c r="C13" s="20"/>
      <c r="D13" s="20"/>
      <c r="E13" s="20"/>
      <c r="F13" s="245"/>
      <c r="G13" s="245"/>
      <c r="H13" s="244"/>
    </row>
    <row r="14" spans="1:16" s="5" customFormat="1" ht="21" customHeight="1">
      <c r="A14" s="23"/>
      <c r="B14" s="20"/>
      <c r="C14" s="20"/>
      <c r="D14" s="20"/>
      <c r="E14" s="20"/>
      <c r="F14" s="245"/>
      <c r="G14" s="245"/>
      <c r="H14" s="244"/>
    </row>
    <row r="15" spans="1:16" s="5" customFormat="1" ht="21" customHeight="1">
      <c r="A15" s="23"/>
      <c r="B15" s="20"/>
      <c r="C15" s="20"/>
      <c r="D15" s="20"/>
      <c r="E15" s="20"/>
      <c r="F15" s="245"/>
      <c r="G15" s="245"/>
      <c r="H15" s="244"/>
    </row>
    <row r="16" spans="1:16" s="5" customFormat="1" ht="21" customHeight="1">
      <c r="A16" s="23"/>
      <c r="B16" s="20"/>
      <c r="C16" s="20"/>
      <c r="D16" s="20"/>
      <c r="E16" s="20"/>
      <c r="F16" s="245"/>
      <c r="G16" s="245"/>
      <c r="H16" s="244"/>
    </row>
    <row r="17" spans="1:8" s="5" customFormat="1" ht="21" customHeight="1">
      <c r="A17" s="23"/>
      <c r="B17" s="20"/>
      <c r="C17" s="20"/>
      <c r="D17" s="20"/>
      <c r="E17" s="20"/>
      <c r="F17" s="245"/>
      <c r="G17" s="245"/>
      <c r="H17" s="244"/>
    </row>
    <row r="18" spans="1:8" s="5" customFormat="1" ht="21" customHeight="1">
      <c r="A18" s="23"/>
      <c r="B18" s="20"/>
      <c r="C18" s="20"/>
      <c r="D18" s="20"/>
      <c r="E18" s="20"/>
      <c r="F18" s="34"/>
      <c r="G18" s="34"/>
      <c r="H18" s="244"/>
    </row>
    <row r="19" spans="1:8" s="5" customFormat="1" ht="21" customHeight="1">
      <c r="A19" s="23"/>
      <c r="B19" s="20"/>
      <c r="C19" s="20"/>
      <c r="D19" s="20"/>
      <c r="E19" s="20"/>
      <c r="F19" s="34"/>
      <c r="G19" s="34"/>
      <c r="H19" s="244"/>
    </row>
    <row r="20" spans="1:8" s="5" customFormat="1" ht="21" customHeight="1">
      <c r="A20" s="23"/>
      <c r="B20" s="20"/>
      <c r="C20" s="20"/>
      <c r="D20" s="20"/>
      <c r="E20" s="20"/>
      <c r="F20" s="34"/>
      <c r="G20" s="34"/>
      <c r="H20" s="244"/>
    </row>
    <row r="21" spans="1:8" s="6" customFormat="1" ht="21" customHeight="1">
      <c r="A21" s="23"/>
      <c r="B21" s="17" t="s">
        <v>181</v>
      </c>
      <c r="C21" s="27"/>
      <c r="D21" s="27"/>
      <c r="E21" s="27"/>
      <c r="F21" s="246">
        <f>SUM(F5:F20)</f>
        <v>0</v>
      </c>
      <c r="G21" s="246">
        <f>SUM(G5:G20)</f>
        <v>0</v>
      </c>
      <c r="H21" s="247"/>
    </row>
    <row r="22" spans="1:8" s="7" customFormat="1" ht="14.25" customHeight="1">
      <c r="A22" s="29" t="str">
        <f>填表必读!A9&amp;填表必读!B9</f>
        <v>产权持有人填表人：刘竹</v>
      </c>
      <c r="D22" s="5"/>
      <c r="E22" s="29" t="str">
        <f>填表必读!A13&amp;填表必读!B13</f>
        <v>评估人员：</v>
      </c>
      <c r="F22" s="67"/>
      <c r="G22" s="1146" t="str">
        <f>现金!G21</f>
        <v>北京卓信大华资产评估有限公司</v>
      </c>
      <c r="H22" s="1146"/>
    </row>
    <row r="23" spans="1:8" s="5" customFormat="1" ht="12.75">
      <c r="A23" s="29" t="str">
        <f>填表必读!A11&amp;填表必读!B11</f>
        <v>填表日期：2023年5月5日</v>
      </c>
      <c r="F23" s="67"/>
      <c r="G23" s="67"/>
    </row>
    <row r="24" spans="1:8" s="5" customFormat="1" ht="12.75">
      <c r="A24" s="29"/>
      <c r="F24" s="67"/>
      <c r="G24" s="67"/>
    </row>
    <row r="25" spans="1:8" s="5" customFormat="1" ht="12.75">
      <c r="F25" s="67"/>
      <c r="G25" s="67"/>
    </row>
    <row r="26" spans="1:8" s="5" customFormat="1" ht="12.75">
      <c r="F26" s="67"/>
      <c r="G26" s="67"/>
    </row>
    <row r="27" spans="1:8" s="5" customFormat="1" ht="12.75">
      <c r="F27" s="67"/>
      <c r="G27" s="67"/>
    </row>
    <row r="28" spans="1:8" s="5" customFormat="1" ht="12.75">
      <c r="F28" s="67"/>
      <c r="G28" s="67"/>
    </row>
    <row r="29" spans="1:8" s="5" customFormat="1" ht="12.75">
      <c r="F29" s="67"/>
      <c r="G29" s="67"/>
    </row>
    <row r="30" spans="1:8" s="5" customFormat="1" ht="12.75">
      <c r="F30" s="67"/>
      <c r="G30" s="67"/>
    </row>
    <row r="31" spans="1:8" s="5" customFormat="1" ht="12.75">
      <c r="F31" s="67"/>
      <c r="G31" s="67"/>
    </row>
    <row r="32" spans="1:8" s="5" customFormat="1" ht="12.75">
      <c r="F32" s="67"/>
      <c r="G32" s="67"/>
    </row>
    <row r="33" spans="6:7" s="5" customFormat="1" ht="12.75">
      <c r="F33" s="67"/>
      <c r="G33" s="67"/>
    </row>
    <row r="34" spans="6:7" s="5" customFormat="1" ht="12.75">
      <c r="F34" s="67"/>
      <c r="G34" s="67"/>
    </row>
    <row r="35" spans="6:7" s="5" customFormat="1" ht="12.75">
      <c r="F35" s="67"/>
      <c r="G35" s="67"/>
    </row>
    <row r="36" spans="6:7" s="5" customFormat="1" ht="12.75">
      <c r="F36" s="67"/>
      <c r="G36" s="67"/>
    </row>
    <row r="37" spans="6:7" s="5" customFormat="1" ht="12.75">
      <c r="F37" s="67"/>
      <c r="G37" s="67"/>
    </row>
    <row r="38" spans="6:7" s="5" customFormat="1" ht="12.75">
      <c r="F38" s="67"/>
      <c r="G38" s="67"/>
    </row>
    <row r="39" spans="6:7" s="5" customFormat="1" ht="12.75">
      <c r="F39" s="67"/>
      <c r="G39" s="67"/>
    </row>
    <row r="40" spans="6:7" s="5" customFormat="1" ht="12.75">
      <c r="F40" s="67"/>
      <c r="G40" s="67"/>
    </row>
    <row r="41" spans="6:7" s="5" customFormat="1" ht="12.75">
      <c r="F41" s="67"/>
      <c r="G41" s="67"/>
    </row>
    <row r="42" spans="6:7" s="5" customFormat="1" ht="12.75">
      <c r="F42" s="67"/>
      <c r="G42" s="67"/>
    </row>
    <row r="43" spans="6:7" s="5" customFormat="1" ht="12.75">
      <c r="F43" s="67"/>
      <c r="G43" s="67"/>
    </row>
    <row r="44" spans="6:7" s="5" customFormat="1" ht="12.75">
      <c r="F44" s="67"/>
      <c r="G44" s="67"/>
    </row>
    <row r="45" spans="6:7" s="5" customFormat="1" ht="12.75">
      <c r="F45" s="67"/>
      <c r="G45" s="67"/>
    </row>
    <row r="46" spans="6:7" s="5" customFormat="1" ht="12.75">
      <c r="F46" s="67"/>
      <c r="G46" s="67"/>
    </row>
    <row r="47" spans="6:7" s="31" customFormat="1" ht="12.75">
      <c r="F47" s="112"/>
      <c r="G47" s="112"/>
    </row>
    <row r="48" spans="6:7" s="31" customFormat="1" ht="12.75">
      <c r="F48" s="112"/>
      <c r="G48" s="112"/>
    </row>
    <row r="49" spans="6:7" s="31" customFormat="1" ht="12.75">
      <c r="F49" s="112"/>
      <c r="G49" s="112"/>
    </row>
    <row r="50" spans="6:7" s="31" customFormat="1" ht="12.75">
      <c r="F50" s="112"/>
      <c r="G50" s="112"/>
    </row>
    <row r="51" spans="6:7" s="31" customFormat="1" ht="12.75">
      <c r="F51" s="112"/>
      <c r="G51" s="112"/>
    </row>
    <row r="52" spans="6:7" s="31" customFormat="1" ht="12.75">
      <c r="F52" s="112"/>
      <c r="G52" s="112"/>
    </row>
    <row r="53" spans="6:7" s="31" customFormat="1" ht="12.75">
      <c r="F53" s="112"/>
      <c r="G53" s="112"/>
    </row>
    <row r="54" spans="6:7" s="31" customFormat="1" ht="12.75">
      <c r="F54" s="112"/>
      <c r="G54" s="112"/>
    </row>
    <row r="55" spans="6:7" s="31" customFormat="1" ht="12.75">
      <c r="F55" s="112"/>
      <c r="G55" s="112"/>
    </row>
    <row r="56" spans="6:7" s="31" customFormat="1" ht="12.75">
      <c r="F56" s="112"/>
      <c r="G56" s="112"/>
    </row>
    <row r="57" spans="6:7" s="31" customFormat="1" ht="12.75">
      <c r="F57" s="112"/>
      <c r="G57" s="112"/>
    </row>
    <row r="58" spans="6:7" s="31" customFormat="1" ht="12.75">
      <c r="F58" s="112"/>
      <c r="G58" s="112"/>
    </row>
    <row r="59" spans="6:7" s="31" customFormat="1" ht="12.75">
      <c r="F59" s="112"/>
      <c r="G59" s="112"/>
    </row>
    <row r="60" spans="6:7" s="31" customFormat="1" ht="12.75">
      <c r="F60" s="112"/>
      <c r="G60" s="112"/>
    </row>
    <row r="61" spans="6:7" s="31" customFormat="1" ht="12.75">
      <c r="F61" s="112"/>
      <c r="G61" s="112"/>
    </row>
    <row r="62" spans="6:7" s="31" customFormat="1" ht="12.75">
      <c r="F62" s="112"/>
      <c r="G62" s="112"/>
    </row>
    <row r="63" spans="6:7" s="31" customFormat="1" ht="12.75">
      <c r="F63" s="112"/>
      <c r="G63" s="112"/>
    </row>
    <row r="64" spans="6:7" s="31" customFormat="1" ht="12.75">
      <c r="F64" s="112"/>
      <c r="G64" s="112"/>
    </row>
    <row r="65" spans="1:7" s="31" customFormat="1" ht="12.75">
      <c r="F65" s="112"/>
      <c r="G65" s="112"/>
    </row>
    <row r="66" spans="1:7" s="31" customFormat="1" ht="12.75">
      <c r="F66" s="112"/>
      <c r="G66" s="112"/>
    </row>
    <row r="67" spans="1:7" s="31" customFormat="1" ht="12.75">
      <c r="F67" s="112"/>
      <c r="G67" s="112"/>
    </row>
    <row r="68" spans="1:7" s="31" customFormat="1" ht="12.75">
      <c r="F68" s="112"/>
      <c r="G68" s="112"/>
    </row>
    <row r="69" spans="1:7" s="31" customFormat="1" ht="12.75">
      <c r="F69" s="112"/>
      <c r="G69" s="112"/>
    </row>
    <row r="70" spans="1:7" s="31" customFormat="1" ht="12.75">
      <c r="F70" s="112"/>
      <c r="G70" s="112"/>
    </row>
    <row r="71" spans="1:7" s="31" customFormat="1" ht="12.75">
      <c r="F71" s="112"/>
      <c r="G71" s="112"/>
    </row>
    <row r="72" spans="1:7" s="31" customFormat="1" ht="12.75">
      <c r="F72" s="112"/>
      <c r="G72" s="112"/>
    </row>
    <row r="73" spans="1:7" s="31" customFormat="1" ht="12.75">
      <c r="F73" s="112"/>
      <c r="G73" s="112"/>
    </row>
    <row r="74" spans="1:7" s="31" customFormat="1" ht="12.75">
      <c r="F74" s="112"/>
      <c r="G74" s="112"/>
    </row>
    <row r="75" spans="1:7" s="31" customFormat="1" ht="12.75">
      <c r="F75" s="112"/>
      <c r="G75" s="112"/>
    </row>
    <row r="76" spans="1:7" s="31" customFormat="1" ht="12.75">
      <c r="F76" s="112"/>
      <c r="G76" s="112"/>
    </row>
    <row r="77" spans="1:7" s="31" customFormat="1" ht="12.75">
      <c r="F77" s="112"/>
      <c r="G77" s="112"/>
    </row>
    <row r="78" spans="1:7">
      <c r="A78" s="31"/>
      <c r="B78" s="31"/>
    </row>
    <row r="79" spans="1:7">
      <c r="A79" s="31"/>
      <c r="B79" s="31"/>
    </row>
    <row r="80" spans="1:7">
      <c r="A80" s="31"/>
      <c r="B80" s="31"/>
    </row>
    <row r="81" spans="1:2">
      <c r="A81" s="31"/>
      <c r="B81" s="31"/>
    </row>
    <row r="82" spans="1:2">
      <c r="A82" s="31"/>
      <c r="B82" s="31"/>
    </row>
    <row r="83" spans="1:2">
      <c r="A83" s="31"/>
      <c r="B83" s="31"/>
    </row>
    <row r="84" spans="1:2">
      <c r="A84" s="31"/>
      <c r="B84" s="31"/>
    </row>
    <row r="85" spans="1:2">
      <c r="A85" s="31"/>
      <c r="B85" s="31"/>
    </row>
    <row r="86" spans="1:2">
      <c r="A86" s="31"/>
      <c r="B86" s="31"/>
    </row>
    <row r="87" spans="1:2">
      <c r="A87" s="31"/>
      <c r="B87" s="31"/>
    </row>
    <row r="88" spans="1:2">
      <c r="A88" s="31"/>
      <c r="B88" s="31"/>
    </row>
    <row r="89" spans="1:2">
      <c r="A89" s="31"/>
      <c r="B89" s="31"/>
    </row>
    <row r="90" spans="1:2">
      <c r="A90" s="31"/>
      <c r="B90" s="31"/>
    </row>
    <row r="91" spans="1:2">
      <c r="A91" s="31"/>
      <c r="B91" s="31"/>
    </row>
    <row r="92" spans="1:2">
      <c r="A92" s="31"/>
      <c r="B92" s="31"/>
    </row>
    <row r="93" spans="1:2">
      <c r="A93" s="31"/>
      <c r="B93" s="31"/>
    </row>
    <row r="94" spans="1:2">
      <c r="A94" s="31"/>
      <c r="B94" s="31"/>
    </row>
    <row r="95" spans="1:2">
      <c r="A95" s="31"/>
      <c r="B95" s="31"/>
    </row>
    <row r="96" spans="1:2">
      <c r="A96" s="31"/>
      <c r="B96" s="31"/>
    </row>
    <row r="97" spans="1:2">
      <c r="A97" s="31"/>
      <c r="B97" s="31"/>
    </row>
    <row r="98" spans="1:2">
      <c r="A98" s="31"/>
      <c r="B98" s="31"/>
    </row>
    <row r="99" spans="1:2">
      <c r="A99" s="31"/>
      <c r="B99" s="31"/>
    </row>
    <row r="100" spans="1:2">
      <c r="A100" s="31"/>
      <c r="B100" s="31"/>
    </row>
    <row r="101" spans="1:2">
      <c r="A101" s="31"/>
      <c r="B101" s="31"/>
    </row>
    <row r="102" spans="1:2">
      <c r="A102" s="31"/>
      <c r="B102" s="31"/>
    </row>
    <row r="103" spans="1:2">
      <c r="A103" s="31"/>
      <c r="B103" s="31"/>
    </row>
    <row r="104" spans="1:2">
      <c r="A104" s="31"/>
      <c r="B104" s="31"/>
    </row>
    <row r="105" spans="1:2">
      <c r="A105" s="31"/>
      <c r="B105" s="31"/>
    </row>
    <row r="106" spans="1:2">
      <c r="A106" s="31"/>
      <c r="B106" s="31"/>
    </row>
    <row r="107" spans="1:2">
      <c r="A107" s="31"/>
      <c r="B107" s="31"/>
    </row>
    <row r="108" spans="1:2">
      <c r="A108" s="31"/>
      <c r="B108" s="31"/>
    </row>
    <row r="109" spans="1:2">
      <c r="A109" s="31"/>
      <c r="B109" s="31"/>
    </row>
    <row r="110" spans="1:2">
      <c r="A110" s="31"/>
      <c r="B110" s="31"/>
    </row>
    <row r="111" spans="1:2">
      <c r="A111" s="31"/>
      <c r="B111" s="31"/>
    </row>
    <row r="112" spans="1:2">
      <c r="A112" s="31"/>
      <c r="B112" s="31"/>
    </row>
    <row r="113" spans="1:2">
      <c r="A113" s="31"/>
      <c r="B113" s="31"/>
    </row>
    <row r="114" spans="1:2">
      <c r="A114" s="31"/>
      <c r="B114" s="31"/>
    </row>
    <row r="115" spans="1:2">
      <c r="A115" s="31"/>
      <c r="B115" s="31"/>
    </row>
    <row r="116" spans="1:2">
      <c r="A116" s="31"/>
      <c r="B116" s="31"/>
    </row>
    <row r="117" spans="1:2">
      <c r="A117" s="31"/>
      <c r="B117" s="31"/>
    </row>
    <row r="118" spans="1:2">
      <c r="A118" s="31"/>
      <c r="B118" s="31"/>
    </row>
    <row r="119" spans="1:2">
      <c r="A119" s="31"/>
      <c r="B119" s="31"/>
    </row>
    <row r="120" spans="1:2">
      <c r="A120" s="31"/>
      <c r="B120" s="31"/>
    </row>
    <row r="121" spans="1:2">
      <c r="A121" s="31"/>
      <c r="B121" s="31"/>
    </row>
    <row r="122" spans="1:2">
      <c r="A122" s="31"/>
      <c r="B122" s="31"/>
    </row>
    <row r="123" spans="1:2">
      <c r="A123" s="31"/>
      <c r="B123" s="31"/>
    </row>
    <row r="124" spans="1:2">
      <c r="A124" s="31"/>
      <c r="B124" s="31"/>
    </row>
    <row r="125" spans="1:2">
      <c r="A125" s="31"/>
      <c r="B125" s="31"/>
    </row>
    <row r="126" spans="1:2">
      <c r="A126" s="31"/>
      <c r="B126" s="31"/>
    </row>
    <row r="127" spans="1:2">
      <c r="A127" s="31"/>
      <c r="B127" s="31"/>
    </row>
    <row r="128" spans="1:2">
      <c r="A128" s="31"/>
      <c r="B128" s="31"/>
    </row>
    <row r="129" spans="1:2">
      <c r="A129" s="31"/>
      <c r="B129" s="31"/>
    </row>
    <row r="130" spans="1:2">
      <c r="A130" s="31"/>
      <c r="B130" s="31"/>
    </row>
    <row r="131" spans="1:2">
      <c r="A131" s="31"/>
      <c r="B131" s="31"/>
    </row>
    <row r="132" spans="1:2">
      <c r="A132" s="31"/>
      <c r="B132" s="31"/>
    </row>
    <row r="133" spans="1:2">
      <c r="A133" s="31"/>
      <c r="B133" s="31"/>
    </row>
    <row r="134" spans="1:2">
      <c r="A134" s="31"/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/>
      <c r="B138" s="31"/>
    </row>
    <row r="139" spans="1:2">
      <c r="A139" s="31"/>
      <c r="B139" s="31"/>
    </row>
    <row r="140" spans="1:2">
      <c r="A140" s="31"/>
      <c r="B140" s="31"/>
    </row>
    <row r="141" spans="1:2">
      <c r="A141" s="31"/>
      <c r="B141" s="31"/>
    </row>
    <row r="142" spans="1:2">
      <c r="A142" s="31"/>
      <c r="B142" s="31"/>
    </row>
    <row r="143" spans="1:2">
      <c r="A143" s="31"/>
      <c r="B143" s="31"/>
    </row>
    <row r="144" spans="1:2">
      <c r="A144" s="31"/>
      <c r="B144" s="31"/>
    </row>
    <row r="145" spans="1:2">
      <c r="A145" s="31"/>
      <c r="B145" s="31"/>
    </row>
    <row r="146" spans="1:2">
      <c r="A146" s="31"/>
      <c r="B146" s="31"/>
    </row>
  </sheetData>
  <mergeCells count="1">
    <mergeCell ref="G22:H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rgb="FF92D050"/>
  </sheetPr>
  <dimension ref="A1:H75"/>
  <sheetViews>
    <sheetView view="pageBreakPreview" zoomScaleNormal="100" zoomScaleSheetLayoutView="100" workbookViewId="0">
      <pane ySplit="4" topLeftCell="A5" activePane="bottomLeft" state="frozen"/>
      <selection pane="bottomLeft" activeCell="A5" sqref="A5:G34"/>
    </sheetView>
  </sheetViews>
  <sheetFormatPr defaultColWidth="16.625" defaultRowHeight="12.75"/>
  <cols>
    <col min="1" max="1" width="7.625" style="204" customWidth="1"/>
    <col min="2" max="2" width="24.875" style="204" customWidth="1"/>
    <col min="3" max="3" width="11.75" style="204" customWidth="1"/>
    <col min="4" max="4" width="12" style="204" customWidth="1"/>
    <col min="5" max="5" width="15" style="204" customWidth="1"/>
    <col min="6" max="6" width="18.75" style="205" customWidth="1"/>
    <col min="7" max="7" width="16.25" style="206" customWidth="1"/>
    <col min="8" max="8" width="15.25" style="204" customWidth="1"/>
    <col min="9" max="16384" width="16.625" style="204"/>
  </cols>
  <sheetData>
    <row r="1" spans="1:8" s="200" customFormat="1" ht="30" customHeight="1">
      <c r="D1" s="38" t="s">
        <v>1237</v>
      </c>
      <c r="F1" s="205"/>
      <c r="G1" s="206"/>
      <c r="H1" s="207" t="s">
        <v>1238</v>
      </c>
    </row>
    <row r="2" spans="1:8" ht="15" customHeight="1">
      <c r="H2" s="208"/>
    </row>
    <row r="3" spans="1:8" s="201" customFormat="1" ht="21" customHeight="1">
      <c r="A3" s="209" t="str">
        <f>分类汇总表!A3</f>
        <v>产权持有人名称：毕节赛德水泥有限公司</v>
      </c>
      <c r="B3" s="209"/>
      <c r="C3" s="209"/>
      <c r="D3" s="209"/>
      <c r="E3" s="210" t="str">
        <f>分类汇总表!D3</f>
        <v xml:space="preserve">          评估基准日：2022年12月31日</v>
      </c>
      <c r="F3" s="211"/>
      <c r="G3" s="206"/>
      <c r="H3" s="208" t="s">
        <v>292</v>
      </c>
    </row>
    <row r="4" spans="1:8" s="202" customFormat="1" ht="21" customHeight="1">
      <c r="A4" s="192" t="s">
        <v>293</v>
      </c>
      <c r="B4" s="192" t="s">
        <v>1239</v>
      </c>
      <c r="C4" s="192" t="s">
        <v>295</v>
      </c>
      <c r="D4" s="192" t="s">
        <v>297</v>
      </c>
      <c r="E4" s="192" t="s">
        <v>296</v>
      </c>
      <c r="F4" s="212" t="s">
        <v>299</v>
      </c>
      <c r="G4" s="213" t="s">
        <v>302</v>
      </c>
      <c r="H4" s="192" t="s">
        <v>304</v>
      </c>
    </row>
    <row r="5" spans="1:8" s="203" customFormat="1">
      <c r="A5" s="19"/>
      <c r="B5" s="214"/>
      <c r="C5" s="215"/>
      <c r="D5" s="216"/>
      <c r="E5" s="217"/>
      <c r="F5" s="218"/>
      <c r="G5" s="219"/>
      <c r="H5" s="220"/>
    </row>
    <row r="6" spans="1:8" s="203" customFormat="1">
      <c r="A6" s="19"/>
      <c r="B6" s="155"/>
      <c r="C6" s="215"/>
      <c r="D6" s="221"/>
      <c r="E6" s="217"/>
      <c r="F6" s="222"/>
      <c r="G6" s="219"/>
      <c r="H6" s="220"/>
    </row>
    <row r="7" spans="1:8" s="203" customFormat="1">
      <c r="A7" s="19"/>
      <c r="B7" s="155"/>
      <c r="C7" s="215"/>
      <c r="D7" s="221"/>
      <c r="E7" s="217"/>
      <c r="F7" s="223"/>
      <c r="G7" s="219"/>
      <c r="H7" s="220"/>
    </row>
    <row r="8" spans="1:8" s="203" customFormat="1">
      <c r="A8" s="19"/>
      <c r="B8" s="155"/>
      <c r="C8" s="215"/>
      <c r="D8" s="221"/>
      <c r="E8" s="217"/>
      <c r="F8" s="223"/>
      <c r="G8" s="219"/>
      <c r="H8" s="220"/>
    </row>
    <row r="9" spans="1:8" s="203" customFormat="1">
      <c r="A9" s="19"/>
      <c r="B9" s="155"/>
      <c r="C9" s="215"/>
      <c r="D9" s="221"/>
      <c r="E9" s="217"/>
      <c r="F9" s="223"/>
      <c r="G9" s="219"/>
      <c r="H9" s="220"/>
    </row>
    <row r="10" spans="1:8" s="203" customFormat="1">
      <c r="A10" s="19"/>
      <c r="B10" s="155"/>
      <c r="C10" s="215"/>
      <c r="D10" s="221"/>
      <c r="E10" s="217"/>
      <c r="F10" s="223"/>
      <c r="G10" s="219"/>
      <c r="H10" s="220"/>
    </row>
    <row r="11" spans="1:8" s="203" customFormat="1">
      <c r="A11" s="19"/>
      <c r="B11" s="155"/>
      <c r="C11" s="215"/>
      <c r="D11" s="221"/>
      <c r="E11" s="217"/>
      <c r="F11" s="223"/>
      <c r="G11" s="219"/>
      <c r="H11" s="220"/>
    </row>
    <row r="12" spans="1:8" s="203" customFormat="1">
      <c r="A12" s="19"/>
      <c r="B12" s="224"/>
      <c r="C12" s="215"/>
      <c r="D12" s="221"/>
      <c r="E12" s="217"/>
      <c r="F12" s="223"/>
      <c r="G12" s="219"/>
      <c r="H12" s="220"/>
    </row>
    <row r="13" spans="1:8" s="203" customFormat="1">
      <c r="A13" s="19"/>
      <c r="B13" s="155"/>
      <c r="C13" s="215"/>
      <c r="D13" s="221"/>
      <c r="E13" s="217"/>
      <c r="F13" s="223"/>
      <c r="G13" s="219"/>
      <c r="H13" s="220"/>
    </row>
    <row r="14" spans="1:8" s="203" customFormat="1">
      <c r="A14" s="19"/>
      <c r="B14" s="155"/>
      <c r="C14" s="215"/>
      <c r="D14" s="221"/>
      <c r="E14" s="217"/>
      <c r="F14" s="223"/>
      <c r="G14" s="219"/>
      <c r="H14" s="220"/>
    </row>
    <row r="15" spans="1:8" s="203" customFormat="1">
      <c r="A15" s="19"/>
      <c r="B15" s="155"/>
      <c r="C15" s="215"/>
      <c r="D15" s="221"/>
      <c r="E15" s="217"/>
      <c r="F15" s="223"/>
      <c r="G15" s="219"/>
      <c r="H15" s="220"/>
    </row>
    <row r="16" spans="1:8" s="203" customFormat="1">
      <c r="A16" s="19"/>
      <c r="B16" s="155"/>
      <c r="C16" s="215"/>
      <c r="D16" s="221"/>
      <c r="E16" s="217"/>
      <c r="F16" s="223"/>
      <c r="G16" s="219"/>
      <c r="H16" s="220"/>
    </row>
    <row r="17" spans="1:8" s="203" customFormat="1">
      <c r="A17" s="19"/>
      <c r="B17" s="155"/>
      <c r="C17" s="215"/>
      <c r="D17" s="221"/>
      <c r="E17" s="217"/>
      <c r="F17" s="223"/>
      <c r="G17" s="219"/>
      <c r="H17" s="220"/>
    </row>
    <row r="18" spans="1:8" s="203" customFormat="1">
      <c r="A18" s="19"/>
      <c r="B18" s="155"/>
      <c r="C18" s="215"/>
      <c r="D18" s="221"/>
      <c r="E18" s="217"/>
      <c r="F18" s="223"/>
      <c r="G18" s="219"/>
      <c r="H18" s="220"/>
    </row>
    <row r="19" spans="1:8" s="203" customFormat="1">
      <c r="A19" s="19"/>
      <c r="B19" s="155"/>
      <c r="C19" s="215"/>
      <c r="D19" s="221"/>
      <c r="E19" s="217"/>
      <c r="F19" s="223"/>
      <c r="G19" s="219"/>
      <c r="H19" s="220"/>
    </row>
    <row r="20" spans="1:8" s="203" customFormat="1">
      <c r="A20" s="19"/>
      <c r="B20" s="155"/>
      <c r="C20" s="215"/>
      <c r="D20" s="221"/>
      <c r="E20" s="217"/>
      <c r="F20" s="223"/>
      <c r="G20" s="219"/>
      <c r="H20" s="220"/>
    </row>
    <row r="21" spans="1:8" s="203" customFormat="1">
      <c r="A21" s="19"/>
      <c r="B21" s="155"/>
      <c r="C21" s="215"/>
      <c r="D21" s="221"/>
      <c r="E21" s="217"/>
      <c r="F21" s="223"/>
      <c r="G21" s="219"/>
      <c r="H21" s="220"/>
    </row>
    <row r="22" spans="1:8" s="203" customFormat="1">
      <c r="A22" s="19"/>
      <c r="B22" s="155"/>
      <c r="C22" s="215"/>
      <c r="D22" s="221"/>
      <c r="E22" s="217"/>
      <c r="F22" s="223"/>
      <c r="G22" s="219"/>
      <c r="H22" s="220"/>
    </row>
    <row r="23" spans="1:8" s="203" customFormat="1">
      <c r="A23" s="19"/>
      <c r="B23" s="155"/>
      <c r="C23" s="215"/>
      <c r="D23" s="221"/>
      <c r="E23" s="217"/>
      <c r="F23" s="223"/>
      <c r="G23" s="219"/>
      <c r="H23" s="220"/>
    </row>
    <row r="24" spans="1:8" s="203" customFormat="1">
      <c r="A24" s="19"/>
      <c r="B24" s="155"/>
      <c r="C24" s="215"/>
      <c r="D24" s="221"/>
      <c r="E24" s="217"/>
      <c r="F24" s="223"/>
      <c r="G24" s="219"/>
      <c r="H24" s="220"/>
    </row>
    <row r="25" spans="1:8" s="203" customFormat="1">
      <c r="A25" s="19"/>
      <c r="B25" s="155"/>
      <c r="C25" s="215"/>
      <c r="D25" s="221"/>
      <c r="E25" s="217"/>
      <c r="F25" s="223"/>
      <c r="G25" s="219"/>
      <c r="H25" s="220"/>
    </row>
    <row r="26" spans="1:8" s="203" customFormat="1">
      <c r="A26" s="19"/>
      <c r="B26" s="155"/>
      <c r="C26" s="215"/>
      <c r="D26" s="221"/>
      <c r="E26" s="217"/>
      <c r="F26" s="223"/>
      <c r="G26" s="219"/>
      <c r="H26" s="220"/>
    </row>
    <row r="27" spans="1:8" s="203" customFormat="1">
      <c r="A27" s="19"/>
      <c r="B27" s="155"/>
      <c r="C27" s="215"/>
      <c r="D27" s="221"/>
      <c r="E27" s="217"/>
      <c r="F27" s="223"/>
      <c r="G27" s="219"/>
      <c r="H27" s="220"/>
    </row>
    <row r="28" spans="1:8" s="203" customFormat="1">
      <c r="A28" s="19"/>
      <c r="B28" s="155"/>
      <c r="C28" s="215"/>
      <c r="D28" s="221"/>
      <c r="E28" s="217"/>
      <c r="F28" s="223"/>
      <c r="G28" s="219"/>
      <c r="H28" s="220"/>
    </row>
    <row r="29" spans="1:8" s="203" customFormat="1">
      <c r="A29" s="19"/>
      <c r="B29" s="155"/>
      <c r="C29" s="215"/>
      <c r="D29" s="221"/>
      <c r="E29" s="217"/>
      <c r="F29" s="223"/>
      <c r="G29" s="219"/>
      <c r="H29" s="220"/>
    </row>
    <row r="30" spans="1:8" s="203" customFormat="1">
      <c r="A30" s="19"/>
      <c r="B30" s="155"/>
      <c r="C30" s="215"/>
      <c r="D30" s="221"/>
      <c r="E30" s="217"/>
      <c r="F30" s="223"/>
      <c r="G30" s="219"/>
      <c r="H30" s="220"/>
    </row>
    <row r="31" spans="1:8" s="203" customFormat="1">
      <c r="A31" s="19"/>
      <c r="B31" s="155"/>
      <c r="C31" s="215"/>
      <c r="D31" s="221"/>
      <c r="E31" s="217"/>
      <c r="F31" s="223"/>
      <c r="G31" s="219"/>
      <c r="H31" s="220"/>
    </row>
    <row r="32" spans="1:8" s="203" customFormat="1">
      <c r="A32" s="19"/>
      <c r="B32" s="155"/>
      <c r="C32" s="215"/>
      <c r="D32" s="221"/>
      <c r="E32" s="217"/>
      <c r="F32" s="223"/>
      <c r="G32" s="219"/>
      <c r="H32" s="220"/>
    </row>
    <row r="33" spans="1:8" s="203" customFormat="1">
      <c r="A33" s="19"/>
      <c r="B33" s="224"/>
      <c r="C33" s="215"/>
      <c r="D33" s="221"/>
      <c r="E33" s="217"/>
      <c r="F33" s="223"/>
      <c r="G33" s="219"/>
      <c r="H33" s="220"/>
    </row>
    <row r="34" spans="1:8" s="203" customFormat="1">
      <c r="A34" s="19"/>
      <c r="B34" s="155"/>
      <c r="C34" s="215"/>
      <c r="D34" s="221"/>
      <c r="E34" s="217"/>
      <c r="F34" s="223"/>
      <c r="G34" s="219"/>
      <c r="H34" s="220"/>
    </row>
    <row r="35" spans="1:8" s="203" customFormat="1">
      <c r="A35" s="225"/>
      <c r="B35" s="226"/>
      <c r="C35" s="227"/>
      <c r="D35" s="221"/>
      <c r="E35" s="217"/>
      <c r="F35" s="223"/>
      <c r="G35" s="219"/>
      <c r="H35" s="220"/>
    </row>
    <row r="36" spans="1:8" s="203" customFormat="1">
      <c r="A36" s="225"/>
      <c r="B36" s="226"/>
      <c r="C36" s="227"/>
      <c r="D36" s="221"/>
      <c r="E36" s="217"/>
      <c r="F36" s="223"/>
      <c r="G36" s="219"/>
      <c r="H36" s="220"/>
    </row>
    <row r="37" spans="1:8" s="203" customFormat="1">
      <c r="A37" s="225"/>
      <c r="B37" s="226"/>
      <c r="C37" s="227"/>
      <c r="D37" s="221"/>
      <c r="E37" s="217"/>
      <c r="F37" s="223"/>
      <c r="G37" s="219"/>
      <c r="H37" s="220"/>
    </row>
    <row r="38" spans="1:8" s="203" customFormat="1">
      <c r="A38" s="225"/>
      <c r="B38" s="226"/>
      <c r="C38" s="227"/>
      <c r="D38" s="221"/>
      <c r="E38" s="217"/>
      <c r="F38" s="223"/>
      <c r="G38" s="219"/>
      <c r="H38" s="220"/>
    </row>
    <row r="39" spans="1:8" s="203" customFormat="1">
      <c r="A39" s="225"/>
      <c r="B39" s="226"/>
      <c r="C39" s="227"/>
      <c r="D39" s="221"/>
      <c r="E39" s="217"/>
      <c r="F39" s="223"/>
      <c r="G39" s="219"/>
      <c r="H39" s="220"/>
    </row>
    <row r="40" spans="1:8" s="203" customFormat="1">
      <c r="A40" s="225"/>
      <c r="B40" s="226"/>
      <c r="C40" s="227"/>
      <c r="D40" s="221"/>
      <c r="E40" s="217"/>
      <c r="F40" s="223"/>
      <c r="G40" s="219"/>
      <c r="H40" s="220"/>
    </row>
    <row r="41" spans="1:8" s="203" customFormat="1">
      <c r="A41" s="225"/>
      <c r="B41" s="226"/>
      <c r="C41" s="227"/>
      <c r="D41" s="221"/>
      <c r="E41" s="217"/>
      <c r="F41" s="223"/>
      <c r="G41" s="219"/>
      <c r="H41" s="220"/>
    </row>
    <row r="42" spans="1:8" s="203" customFormat="1">
      <c r="A42" s="225"/>
      <c r="B42" s="226"/>
      <c r="C42" s="227"/>
      <c r="D42" s="221"/>
      <c r="E42" s="217"/>
      <c r="F42" s="223"/>
      <c r="G42" s="219"/>
      <c r="H42" s="220"/>
    </row>
    <row r="43" spans="1:8" s="203" customFormat="1">
      <c r="A43" s="225"/>
      <c r="B43" s="226"/>
      <c r="C43" s="227"/>
      <c r="D43" s="221"/>
      <c r="E43" s="217"/>
      <c r="F43" s="223"/>
      <c r="G43" s="219"/>
      <c r="H43" s="220"/>
    </row>
    <row r="44" spans="1:8" s="203" customFormat="1">
      <c r="A44" s="225"/>
      <c r="B44" s="226"/>
      <c r="C44" s="227"/>
      <c r="D44" s="221"/>
      <c r="E44" s="217"/>
      <c r="F44" s="223"/>
      <c r="G44" s="219"/>
      <c r="H44" s="220"/>
    </row>
    <row r="45" spans="1:8" s="203" customFormat="1">
      <c r="A45" s="225"/>
      <c r="B45" s="226"/>
      <c r="C45" s="227"/>
      <c r="D45" s="221"/>
      <c r="E45" s="217"/>
      <c r="F45" s="223"/>
      <c r="G45" s="219"/>
      <c r="H45" s="220"/>
    </row>
    <row r="46" spans="1:8" s="203" customFormat="1">
      <c r="A46" s="225"/>
      <c r="B46" s="226"/>
      <c r="C46" s="227"/>
      <c r="D46" s="221"/>
      <c r="E46" s="217"/>
      <c r="F46" s="223"/>
      <c r="G46" s="219"/>
      <c r="H46" s="220"/>
    </row>
    <row r="47" spans="1:8" s="203" customFormat="1">
      <c r="A47" s="225"/>
      <c r="B47" s="226"/>
      <c r="C47" s="227"/>
      <c r="D47" s="221"/>
      <c r="E47" s="217"/>
      <c r="F47" s="223"/>
      <c r="G47" s="219"/>
      <c r="H47" s="220"/>
    </row>
    <row r="48" spans="1:8" s="203" customFormat="1">
      <c r="A48" s="225"/>
      <c r="B48" s="226"/>
      <c r="C48" s="227"/>
      <c r="D48" s="221"/>
      <c r="E48" s="217"/>
      <c r="F48" s="223"/>
      <c r="G48" s="219"/>
      <c r="H48" s="220"/>
    </row>
    <row r="49" spans="1:8" s="203" customFormat="1">
      <c r="A49" s="225"/>
      <c r="B49" s="226"/>
      <c r="C49" s="227"/>
      <c r="D49" s="221"/>
      <c r="E49" s="217"/>
      <c r="F49" s="223"/>
      <c r="G49" s="219"/>
      <c r="H49" s="220"/>
    </row>
    <row r="50" spans="1:8" s="203" customFormat="1">
      <c r="A50" s="225"/>
      <c r="B50" s="226"/>
      <c r="C50" s="227"/>
      <c r="D50" s="221"/>
      <c r="E50" s="217"/>
      <c r="F50" s="223"/>
      <c r="G50" s="219"/>
      <c r="H50" s="220"/>
    </row>
    <row r="51" spans="1:8" s="203" customFormat="1">
      <c r="A51" s="225"/>
      <c r="B51" s="226"/>
      <c r="C51" s="227"/>
      <c r="D51" s="221"/>
      <c r="E51" s="217"/>
      <c r="F51" s="223"/>
      <c r="G51" s="219"/>
      <c r="H51" s="220"/>
    </row>
    <row r="52" spans="1:8" s="203" customFormat="1">
      <c r="A52" s="225"/>
      <c r="B52" s="226"/>
      <c r="C52" s="227"/>
      <c r="D52" s="221"/>
      <c r="E52" s="217"/>
      <c r="F52" s="223"/>
      <c r="G52" s="219"/>
      <c r="H52" s="220"/>
    </row>
    <row r="53" spans="1:8" s="203" customFormat="1">
      <c r="A53" s="225"/>
      <c r="B53" s="226"/>
      <c r="C53" s="227"/>
      <c r="D53" s="221"/>
      <c r="E53" s="217"/>
      <c r="F53" s="223"/>
      <c r="G53" s="219"/>
      <c r="H53" s="220"/>
    </row>
    <row r="54" spans="1:8" s="203" customFormat="1">
      <c r="A54" s="225"/>
      <c r="B54" s="226"/>
      <c r="C54" s="227"/>
      <c r="D54" s="221"/>
      <c r="E54" s="217"/>
      <c r="F54" s="223"/>
      <c r="G54" s="219"/>
      <c r="H54" s="220"/>
    </row>
    <row r="55" spans="1:8" s="203" customFormat="1">
      <c r="A55" s="225"/>
      <c r="B55" s="226"/>
      <c r="C55" s="227"/>
      <c r="D55" s="221"/>
      <c r="E55" s="217"/>
      <c r="F55" s="223"/>
      <c r="G55" s="219"/>
      <c r="H55" s="220"/>
    </row>
    <row r="56" spans="1:8" s="203" customFormat="1">
      <c r="A56" s="225"/>
      <c r="B56" s="226"/>
      <c r="C56" s="227"/>
      <c r="D56" s="221"/>
      <c r="E56" s="217"/>
      <c r="F56" s="223"/>
      <c r="G56" s="219"/>
      <c r="H56" s="220"/>
    </row>
    <row r="57" spans="1:8" s="203" customFormat="1">
      <c r="A57" s="225"/>
      <c r="B57" s="226"/>
      <c r="C57" s="227"/>
      <c r="D57" s="221"/>
      <c r="E57" s="217"/>
      <c r="F57" s="223"/>
      <c r="G57" s="219"/>
      <c r="H57" s="220"/>
    </row>
    <row r="58" spans="1:8" s="203" customFormat="1">
      <c r="A58" s="225"/>
      <c r="B58" s="226"/>
      <c r="C58" s="227"/>
      <c r="D58" s="221"/>
      <c r="E58" s="217"/>
      <c r="F58" s="223"/>
      <c r="G58" s="219"/>
      <c r="H58" s="220"/>
    </row>
    <row r="59" spans="1:8" s="203" customFormat="1">
      <c r="A59" s="225"/>
      <c r="B59" s="226"/>
      <c r="C59" s="227"/>
      <c r="D59" s="221"/>
      <c r="E59" s="217"/>
      <c r="F59" s="223"/>
      <c r="G59" s="219"/>
      <c r="H59" s="220"/>
    </row>
    <row r="60" spans="1:8" ht="21" customHeight="1">
      <c r="A60" s="228"/>
      <c r="B60" s="229" t="s">
        <v>1240</v>
      </c>
      <c r="C60" s="229"/>
      <c r="D60" s="230"/>
      <c r="E60" s="230"/>
      <c r="F60" s="231">
        <f>SUM(F5:F59)</f>
        <v>0</v>
      </c>
      <c r="G60" s="232">
        <f>SUM(G5:G59)</f>
        <v>0</v>
      </c>
      <c r="H60" s="233"/>
    </row>
    <row r="61" spans="1:8">
      <c r="A61" s="145" t="str">
        <f>填表必读!A9&amp;填表必读!B9</f>
        <v>产权持有人填表人：刘竹</v>
      </c>
      <c r="D61" s="234"/>
      <c r="E61" s="145" t="str">
        <f>填表必读!A13&amp;填表必读!B13</f>
        <v>评估人员：</v>
      </c>
      <c r="G61" s="1147" t="str">
        <f>现金!G21</f>
        <v>北京卓信大华资产评估有限公司</v>
      </c>
      <c r="H61" s="1147"/>
    </row>
    <row r="62" spans="1:8">
      <c r="A62" s="145" t="str">
        <f>填表必读!A11&amp;填表必读!B11</f>
        <v>填表日期：2023年5月5日</v>
      </c>
      <c r="D62" s="234"/>
      <c r="E62" s="234"/>
    </row>
    <row r="63" spans="1:8">
      <c r="D63" s="234"/>
      <c r="E63" s="234"/>
    </row>
    <row r="64" spans="1:8">
      <c r="D64" s="234"/>
      <c r="E64" s="234"/>
    </row>
    <row r="65" spans="4:5">
      <c r="D65" s="234"/>
      <c r="E65" s="234"/>
    </row>
    <row r="66" spans="4:5">
      <c r="D66" s="234"/>
      <c r="E66" s="234"/>
    </row>
    <row r="67" spans="4:5">
      <c r="D67" s="234"/>
      <c r="E67" s="234"/>
    </row>
    <row r="68" spans="4:5">
      <c r="D68" s="234"/>
      <c r="E68" s="234"/>
    </row>
    <row r="69" spans="4:5">
      <c r="D69" s="234"/>
      <c r="E69" s="234"/>
    </row>
    <row r="70" spans="4:5">
      <c r="D70" s="234"/>
      <c r="E70" s="234"/>
    </row>
    <row r="71" spans="4:5">
      <c r="D71" s="234"/>
      <c r="E71" s="234"/>
    </row>
    <row r="72" spans="4:5">
      <c r="D72" s="234"/>
      <c r="E72" s="234"/>
    </row>
    <row r="73" spans="4:5">
      <c r="D73" s="234"/>
      <c r="E73" s="234"/>
    </row>
    <row r="74" spans="4:5">
      <c r="D74" s="234"/>
      <c r="E74" s="234"/>
    </row>
    <row r="75" spans="4:5">
      <c r="D75" s="234"/>
      <c r="E75" s="234"/>
    </row>
  </sheetData>
  <autoFilter ref="A4:H34" xr:uid="{00000000-0009-0000-0000-000055000000}"/>
  <mergeCells count="1">
    <mergeCell ref="G61:H6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r:id="rId1"/>
  <headerFooter>
    <oddHeader>&amp;R&amp;"宋体,加粗"&amp;10第 &amp;P 页，共 &amp;N 页</oddHeader>
    <oddFooter>&amp;L&amp;"宋体,加粗"&amp;10被评估单位填表人：刘竹
填表日期：2022年3月25日&amp;C&amp;"宋体,加粗"&amp;10评估人员：黄秋菊&amp;R&amp;"宋体,加粗"&amp;10北京卓信大华资产评估有限公司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U90"/>
  <sheetViews>
    <sheetView workbookViewId="0">
      <selection activeCell="E23" sqref="E23"/>
    </sheetView>
  </sheetViews>
  <sheetFormatPr defaultColWidth="8.75" defaultRowHeight="15.75"/>
  <cols>
    <col min="1" max="1" width="10.25" style="2" customWidth="1"/>
    <col min="2" max="2" width="19.75" style="2" customWidth="1"/>
    <col min="3" max="3" width="12.875" style="2" customWidth="1"/>
    <col min="4" max="4" width="12.75" style="2" customWidth="1"/>
    <col min="5" max="5" width="14.5" style="2" customWidth="1"/>
    <col min="6" max="7" width="14.5" style="187" customWidth="1"/>
    <col min="8" max="9" width="14.5" style="2" customWidth="1"/>
    <col min="10" max="16384" width="8.75" style="2"/>
  </cols>
  <sheetData>
    <row r="1" spans="1:21" s="1" customFormat="1" ht="30" customHeight="1">
      <c r="D1" s="38" t="s">
        <v>1241</v>
      </c>
      <c r="F1" s="188"/>
      <c r="G1" s="189"/>
      <c r="H1" s="11" t="s">
        <v>1242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" customHeight="1">
      <c r="H2" s="13"/>
      <c r="J2" s="31"/>
      <c r="K2" s="31"/>
      <c r="L2" s="31"/>
      <c r="M2" s="31"/>
    </row>
    <row r="3" spans="1:21" s="3" customFormat="1" ht="21" customHeight="1">
      <c r="A3" s="3" t="str">
        <f>分类汇总表!A3</f>
        <v>产权持有人名称：毕节赛德水泥有限公司</v>
      </c>
      <c r="E3" s="190" t="str">
        <f>分类汇总表!D3</f>
        <v xml:space="preserve">          评估基准日：2022年12月31日</v>
      </c>
      <c r="G3" s="191"/>
      <c r="H3" s="15" t="s">
        <v>184</v>
      </c>
    </row>
    <row r="4" spans="1:21" s="4" customFormat="1" ht="21" customHeight="1">
      <c r="A4" s="17" t="s">
        <v>88</v>
      </c>
      <c r="B4" s="17" t="s">
        <v>1243</v>
      </c>
      <c r="C4" s="192" t="s">
        <v>295</v>
      </c>
      <c r="D4" s="17" t="s">
        <v>262</v>
      </c>
      <c r="E4" s="17" t="s">
        <v>261</v>
      </c>
      <c r="F4" s="193" t="s">
        <v>189</v>
      </c>
      <c r="G4" s="194" t="s">
        <v>25</v>
      </c>
      <c r="H4" s="17" t="s">
        <v>160</v>
      </c>
    </row>
    <row r="5" spans="1:21" s="4" customFormat="1" ht="21" customHeight="1">
      <c r="A5" s="19">
        <f t="shared" ref="A5:A10" si="0">ROW()-4</f>
        <v>1</v>
      </c>
      <c r="B5" s="195"/>
      <c r="C5" s="195"/>
      <c r="D5" s="118"/>
      <c r="E5" s="196"/>
      <c r="F5" s="197"/>
      <c r="G5" s="197"/>
      <c r="H5" s="17"/>
    </row>
    <row r="6" spans="1:21" s="4" customFormat="1" ht="21" customHeight="1">
      <c r="A6" s="19">
        <f t="shared" si="0"/>
        <v>2</v>
      </c>
      <c r="B6" s="198"/>
      <c r="C6" s="198"/>
      <c r="D6" s="118"/>
      <c r="E6" s="196"/>
      <c r="F6" s="197"/>
      <c r="G6" s="197"/>
      <c r="H6" s="17"/>
    </row>
    <row r="7" spans="1:21" s="4" customFormat="1" ht="21" customHeight="1">
      <c r="A7" s="19">
        <f t="shared" si="0"/>
        <v>3</v>
      </c>
      <c r="B7" s="199"/>
      <c r="C7" s="199"/>
      <c r="D7" s="118"/>
      <c r="E7" s="196"/>
      <c r="F7" s="197"/>
      <c r="G7" s="197"/>
      <c r="H7" s="17"/>
    </row>
    <row r="8" spans="1:21" s="4" customFormat="1" ht="21" customHeight="1">
      <c r="A8" s="19">
        <f t="shared" si="0"/>
        <v>4</v>
      </c>
      <c r="B8" s="198"/>
      <c r="C8" s="198"/>
      <c r="D8" s="118"/>
      <c r="E8" s="196"/>
      <c r="F8" s="197"/>
      <c r="G8" s="197"/>
      <c r="H8" s="17"/>
    </row>
    <row r="9" spans="1:21" s="4" customFormat="1" ht="21" customHeight="1">
      <c r="A9" s="19">
        <f t="shared" si="0"/>
        <v>5</v>
      </c>
      <c r="B9" s="199"/>
      <c r="C9" s="199"/>
      <c r="D9" s="118"/>
      <c r="E9" s="196"/>
      <c r="F9" s="197"/>
      <c r="G9" s="197"/>
      <c r="H9" s="17"/>
    </row>
    <row r="10" spans="1:21" s="4" customFormat="1" ht="21" customHeight="1">
      <c r="A10" s="19">
        <f t="shared" si="0"/>
        <v>6</v>
      </c>
      <c r="B10" s="199"/>
      <c r="C10" s="199"/>
      <c r="D10" s="118"/>
      <c r="E10" s="196"/>
      <c r="F10" s="197"/>
      <c r="G10" s="197"/>
      <c r="H10" s="17"/>
    </row>
    <row r="11" spans="1:21" s="4" customFormat="1" ht="21" customHeight="1">
      <c r="A11" s="114"/>
      <c r="B11" s="199"/>
      <c r="C11" s="199"/>
      <c r="D11" s="118"/>
      <c r="E11" s="196"/>
      <c r="F11" s="197"/>
      <c r="G11" s="197"/>
      <c r="H11" s="17"/>
    </row>
    <row r="12" spans="1:21" s="4" customFormat="1" ht="21" customHeight="1">
      <c r="A12" s="114"/>
      <c r="B12" s="199"/>
      <c r="C12" s="199"/>
      <c r="D12" s="118"/>
      <c r="E12" s="196"/>
      <c r="F12" s="197"/>
      <c r="G12" s="197"/>
      <c r="H12" s="17"/>
    </row>
    <row r="13" spans="1:21" s="4" customFormat="1" ht="21" customHeight="1">
      <c r="A13" s="114"/>
      <c r="B13" s="199"/>
      <c r="C13" s="199"/>
      <c r="D13" s="118"/>
      <c r="E13" s="196"/>
      <c r="F13" s="197"/>
      <c r="G13" s="197"/>
      <c r="H13" s="17"/>
    </row>
    <row r="14" spans="1:21" s="4" customFormat="1" ht="21" customHeight="1">
      <c r="A14" s="114"/>
      <c r="B14" s="199"/>
      <c r="C14" s="199"/>
      <c r="D14" s="118"/>
      <c r="E14" s="196"/>
      <c r="F14" s="197"/>
      <c r="G14" s="197"/>
      <c r="H14" s="17"/>
    </row>
    <row r="15" spans="1:21" s="4" customFormat="1" ht="21" customHeight="1">
      <c r="A15" s="114"/>
      <c r="B15" s="199"/>
      <c r="C15" s="199"/>
      <c r="D15" s="118"/>
      <c r="E15" s="196"/>
      <c r="F15" s="197"/>
      <c r="G15" s="197"/>
      <c r="H15" s="17"/>
    </row>
    <row r="16" spans="1:21" s="4" customFormat="1" ht="21" customHeight="1">
      <c r="A16" s="114"/>
      <c r="B16" s="199"/>
      <c r="C16" s="199"/>
      <c r="D16" s="118"/>
      <c r="E16" s="196"/>
      <c r="F16" s="197"/>
      <c r="G16" s="197"/>
      <c r="H16" s="17"/>
    </row>
    <row r="17" spans="1:8" s="4" customFormat="1" ht="21" customHeight="1">
      <c r="A17" s="114"/>
      <c r="B17" s="199"/>
      <c r="C17" s="199"/>
      <c r="D17" s="118"/>
      <c r="E17" s="196"/>
      <c r="F17" s="197"/>
      <c r="G17" s="197"/>
      <c r="H17" s="17"/>
    </row>
    <row r="18" spans="1:8" s="4" customFormat="1" ht="21" customHeight="1">
      <c r="A18" s="114"/>
      <c r="B18" s="199"/>
      <c r="C18" s="199"/>
      <c r="D18" s="118"/>
      <c r="E18" s="196"/>
      <c r="F18" s="197"/>
      <c r="G18" s="197"/>
      <c r="H18" s="17"/>
    </row>
    <row r="19" spans="1:8" s="4" customFormat="1" ht="21" customHeight="1">
      <c r="A19" s="114"/>
      <c r="B19" s="199"/>
      <c r="C19" s="199"/>
      <c r="D19" s="118"/>
      <c r="E19" s="196"/>
      <c r="F19" s="197"/>
      <c r="G19" s="197"/>
      <c r="H19" s="17"/>
    </row>
    <row r="20" spans="1:8" s="4" customFormat="1" ht="21" customHeight="1">
      <c r="A20" s="114"/>
      <c r="B20" s="199"/>
      <c r="C20" s="199"/>
      <c r="D20" s="118"/>
      <c r="E20" s="196"/>
      <c r="F20" s="197"/>
      <c r="G20" s="197"/>
      <c r="H20" s="17"/>
    </row>
    <row r="21" spans="1:8" s="31" customFormat="1" ht="21" customHeight="1">
      <c r="A21" s="119"/>
      <c r="B21" s="120" t="s">
        <v>1227</v>
      </c>
      <c r="C21" s="120"/>
      <c r="D21" s="119"/>
      <c r="E21" s="119"/>
      <c r="F21" s="162">
        <f>SUM(F5:F20)</f>
        <v>0</v>
      </c>
      <c r="G21" s="162">
        <f>SUM(G5:G20)</f>
        <v>0</v>
      </c>
      <c r="H21" s="47"/>
    </row>
    <row r="22" spans="1:8" s="31" customFormat="1" ht="12.75">
      <c r="A22" s="29" t="str">
        <f>填表必读!A9&amp;填表必读!B9</f>
        <v>产权持有人填表人：刘竹</v>
      </c>
      <c r="E22" s="29" t="str">
        <f>填表必读!A13&amp;填表必读!B13</f>
        <v>评估人员：</v>
      </c>
      <c r="F22" s="189"/>
      <c r="G22" s="1148" t="str">
        <f>现金!G21</f>
        <v>北京卓信大华资产评估有限公司</v>
      </c>
      <c r="H22" s="1148"/>
    </row>
    <row r="23" spans="1:8" s="31" customFormat="1" ht="12.75">
      <c r="A23" s="29" t="str">
        <f>填表必读!A11&amp;填表必读!B11</f>
        <v>填表日期：2023年5月5日</v>
      </c>
      <c r="F23" s="189"/>
      <c r="G23" s="189"/>
    </row>
    <row r="24" spans="1:8">
      <c r="A24" s="31"/>
      <c r="B24" s="31"/>
      <c r="C24" s="31"/>
    </row>
    <row r="25" spans="1:8">
      <c r="A25" s="31"/>
      <c r="B25" s="31"/>
      <c r="C25" s="31"/>
    </row>
    <row r="26" spans="1:8">
      <c r="A26" s="31"/>
      <c r="B26" s="31"/>
      <c r="C26" s="31"/>
    </row>
    <row r="27" spans="1:8">
      <c r="A27" s="31"/>
      <c r="B27" s="31"/>
      <c r="C27" s="31"/>
    </row>
    <row r="28" spans="1:8">
      <c r="A28" s="31"/>
      <c r="B28" s="31"/>
      <c r="C28" s="31"/>
    </row>
    <row r="29" spans="1:8">
      <c r="A29" s="31"/>
      <c r="B29" s="31"/>
      <c r="C29" s="31"/>
    </row>
    <row r="30" spans="1:8">
      <c r="A30" s="31"/>
      <c r="B30" s="31"/>
      <c r="C30" s="31"/>
    </row>
    <row r="31" spans="1:8">
      <c r="A31" s="31"/>
      <c r="B31" s="31"/>
      <c r="C31" s="31"/>
    </row>
    <row r="32" spans="1:8">
      <c r="A32" s="31"/>
      <c r="B32" s="31"/>
      <c r="C32" s="31"/>
    </row>
    <row r="33" spans="1:3">
      <c r="A33" s="31"/>
      <c r="B33" s="31"/>
      <c r="C33" s="31"/>
    </row>
    <row r="34" spans="1:3">
      <c r="A34" s="31"/>
      <c r="B34" s="31"/>
      <c r="C34" s="31"/>
    </row>
    <row r="35" spans="1:3">
      <c r="A35" s="31"/>
      <c r="B35" s="31"/>
      <c r="C35" s="31"/>
    </row>
    <row r="36" spans="1:3">
      <c r="A36" s="31"/>
      <c r="B36" s="31"/>
      <c r="C36" s="31"/>
    </row>
    <row r="37" spans="1:3">
      <c r="A37" s="31"/>
      <c r="B37" s="31"/>
      <c r="C37" s="31"/>
    </row>
    <row r="38" spans="1:3">
      <c r="A38" s="31"/>
      <c r="B38" s="31"/>
      <c r="C38" s="31"/>
    </row>
    <row r="39" spans="1:3">
      <c r="A39" s="31"/>
      <c r="B39" s="31"/>
      <c r="C39" s="31"/>
    </row>
    <row r="40" spans="1:3">
      <c r="A40" s="31"/>
      <c r="B40" s="31"/>
      <c r="C40" s="31"/>
    </row>
    <row r="41" spans="1:3">
      <c r="A41" s="31"/>
      <c r="B41" s="31"/>
      <c r="C41" s="31"/>
    </row>
    <row r="42" spans="1:3">
      <c r="A42" s="31"/>
      <c r="B42" s="31"/>
      <c r="C42" s="31"/>
    </row>
    <row r="43" spans="1:3">
      <c r="A43" s="31"/>
      <c r="B43" s="31"/>
      <c r="C43" s="31"/>
    </row>
    <row r="44" spans="1:3">
      <c r="A44" s="31"/>
      <c r="B44" s="31"/>
      <c r="C44" s="31"/>
    </row>
    <row r="45" spans="1:3">
      <c r="A45" s="31"/>
      <c r="B45" s="31"/>
      <c r="C45" s="31"/>
    </row>
    <row r="46" spans="1:3">
      <c r="A46" s="31"/>
      <c r="B46" s="31"/>
      <c r="C46" s="31"/>
    </row>
    <row r="47" spans="1:3">
      <c r="A47" s="31"/>
      <c r="B47" s="31"/>
      <c r="C47" s="31"/>
    </row>
    <row r="48" spans="1:3">
      <c r="A48" s="31"/>
      <c r="B48" s="31"/>
      <c r="C48" s="31"/>
    </row>
    <row r="49" spans="1:3">
      <c r="A49" s="31"/>
      <c r="B49" s="31"/>
      <c r="C49" s="31"/>
    </row>
    <row r="50" spans="1:3">
      <c r="A50" s="31"/>
      <c r="B50" s="31"/>
      <c r="C50" s="31"/>
    </row>
    <row r="51" spans="1:3">
      <c r="A51" s="31"/>
      <c r="B51" s="31"/>
      <c r="C51" s="31"/>
    </row>
    <row r="52" spans="1:3">
      <c r="A52" s="31"/>
      <c r="B52" s="31"/>
      <c r="C52" s="31"/>
    </row>
    <row r="53" spans="1:3">
      <c r="A53" s="31"/>
      <c r="B53" s="31"/>
      <c r="C53" s="31"/>
    </row>
    <row r="54" spans="1:3">
      <c r="A54" s="31"/>
      <c r="B54" s="31"/>
      <c r="C54" s="31"/>
    </row>
    <row r="55" spans="1:3">
      <c r="A55" s="31"/>
      <c r="B55" s="31"/>
      <c r="C55" s="31"/>
    </row>
    <row r="56" spans="1:3">
      <c r="A56" s="31"/>
      <c r="B56" s="31"/>
      <c r="C56" s="31"/>
    </row>
    <row r="57" spans="1:3">
      <c r="A57" s="31"/>
      <c r="B57" s="31"/>
      <c r="C57" s="31"/>
    </row>
    <row r="58" spans="1:3">
      <c r="A58" s="31"/>
      <c r="B58" s="31"/>
      <c r="C58" s="31"/>
    </row>
    <row r="59" spans="1:3">
      <c r="A59" s="31"/>
      <c r="B59" s="31"/>
      <c r="C59" s="31"/>
    </row>
    <row r="60" spans="1:3">
      <c r="A60" s="31"/>
      <c r="B60" s="31"/>
      <c r="C60" s="31"/>
    </row>
    <row r="61" spans="1:3">
      <c r="A61" s="31"/>
      <c r="B61" s="31"/>
      <c r="C61" s="31"/>
    </row>
    <row r="62" spans="1:3">
      <c r="A62" s="31"/>
      <c r="B62" s="31"/>
      <c r="C62" s="31"/>
    </row>
    <row r="63" spans="1:3">
      <c r="A63" s="31"/>
      <c r="B63" s="31"/>
      <c r="C63" s="31"/>
    </row>
    <row r="64" spans="1:3">
      <c r="A64" s="31"/>
      <c r="B64" s="31"/>
      <c r="C64" s="31"/>
    </row>
    <row r="65" spans="1:3">
      <c r="A65" s="31"/>
      <c r="B65" s="31"/>
      <c r="C65" s="31"/>
    </row>
    <row r="66" spans="1:3">
      <c r="A66" s="31"/>
      <c r="B66" s="31"/>
      <c r="C66" s="31"/>
    </row>
    <row r="67" spans="1:3">
      <c r="A67" s="31"/>
      <c r="B67" s="31"/>
      <c r="C67" s="31"/>
    </row>
    <row r="68" spans="1:3">
      <c r="A68" s="31"/>
      <c r="B68" s="31"/>
      <c r="C68" s="31"/>
    </row>
    <row r="69" spans="1:3">
      <c r="A69" s="31"/>
      <c r="B69" s="31"/>
      <c r="C69" s="31"/>
    </row>
    <row r="70" spans="1:3">
      <c r="A70" s="31"/>
      <c r="B70" s="31"/>
      <c r="C70" s="31"/>
    </row>
    <row r="71" spans="1:3">
      <c r="A71" s="31"/>
      <c r="B71" s="31"/>
      <c r="C71" s="31"/>
    </row>
    <row r="72" spans="1:3">
      <c r="A72" s="31"/>
      <c r="B72" s="31"/>
      <c r="C72" s="31"/>
    </row>
    <row r="73" spans="1:3">
      <c r="A73" s="31"/>
      <c r="B73" s="31"/>
      <c r="C73" s="31"/>
    </row>
    <row r="74" spans="1:3">
      <c r="A74" s="31"/>
      <c r="B74" s="31"/>
      <c r="C74" s="31"/>
    </row>
    <row r="75" spans="1:3">
      <c r="A75" s="31"/>
      <c r="B75" s="31"/>
      <c r="C75" s="31"/>
    </row>
    <row r="76" spans="1:3">
      <c r="A76" s="31"/>
      <c r="B76" s="31"/>
      <c r="C76" s="31"/>
    </row>
    <row r="77" spans="1:3">
      <c r="A77" s="31"/>
      <c r="B77" s="31"/>
      <c r="C77" s="31"/>
    </row>
    <row r="78" spans="1:3">
      <c r="A78" s="31"/>
      <c r="B78" s="31"/>
      <c r="C78" s="31"/>
    </row>
    <row r="79" spans="1:3">
      <c r="A79" s="31"/>
      <c r="B79" s="31"/>
      <c r="C79" s="31"/>
    </row>
    <row r="80" spans="1:3">
      <c r="A80" s="31"/>
      <c r="B80" s="31"/>
      <c r="C80" s="31"/>
    </row>
    <row r="81" spans="1:3">
      <c r="A81" s="31"/>
      <c r="B81" s="31"/>
      <c r="C81" s="31"/>
    </row>
    <row r="82" spans="1:3">
      <c r="A82" s="31"/>
      <c r="B82" s="31"/>
      <c r="C82" s="31"/>
    </row>
    <row r="83" spans="1:3">
      <c r="A83" s="31"/>
      <c r="B83" s="31"/>
      <c r="C83" s="31"/>
    </row>
    <row r="84" spans="1:3">
      <c r="A84" s="31"/>
      <c r="B84" s="31"/>
      <c r="C84" s="31"/>
    </row>
    <row r="85" spans="1:3">
      <c r="A85" s="31"/>
      <c r="B85" s="31"/>
      <c r="C85" s="31"/>
    </row>
    <row r="86" spans="1:3">
      <c r="A86" s="31"/>
      <c r="B86" s="31"/>
      <c r="C86" s="31"/>
    </row>
    <row r="87" spans="1:3">
      <c r="A87" s="31"/>
      <c r="B87" s="31"/>
      <c r="C87" s="31"/>
    </row>
    <row r="88" spans="1:3">
      <c r="A88" s="31"/>
      <c r="B88" s="31"/>
      <c r="C88" s="31"/>
    </row>
    <row r="89" spans="1:3">
      <c r="A89" s="31"/>
      <c r="B89" s="31"/>
      <c r="C89" s="31"/>
    </row>
    <row r="90" spans="1:3">
      <c r="A90" s="31"/>
      <c r="B90" s="31"/>
      <c r="C90" s="31"/>
    </row>
  </sheetData>
  <mergeCells count="1">
    <mergeCell ref="G22:H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G22"/>
  <sheetViews>
    <sheetView workbookViewId="0">
      <selection activeCell="D6" sqref="D6"/>
    </sheetView>
  </sheetViews>
  <sheetFormatPr defaultColWidth="8.75" defaultRowHeight="15.75"/>
  <cols>
    <col min="1" max="1" width="8.75" style="9"/>
    <col min="2" max="2" width="26.75" style="9" customWidth="1"/>
    <col min="3" max="3" width="13.75" style="9" customWidth="1"/>
    <col min="4" max="4" width="16.75" style="9" customWidth="1"/>
    <col min="5" max="5" width="17.125" style="9" customWidth="1"/>
    <col min="6" max="6" width="17.375" style="9" customWidth="1"/>
    <col min="7" max="7" width="13.75" style="9" customWidth="1"/>
    <col min="8" max="16384" width="8.75" style="9"/>
  </cols>
  <sheetData>
    <row r="1" spans="1:7" ht="23.25">
      <c r="A1" s="87"/>
      <c r="B1" s="1014" t="s">
        <v>1244</v>
      </c>
      <c r="C1" s="1014"/>
      <c r="D1" s="1014"/>
      <c r="E1" s="1014"/>
      <c r="F1" s="1014"/>
      <c r="G1" s="11" t="s">
        <v>1245</v>
      </c>
    </row>
    <row r="2" spans="1:7">
      <c r="A2" s="1015" t="s">
        <v>467</v>
      </c>
      <c r="B2" s="1015"/>
      <c r="C2" s="1015"/>
      <c r="D2" s="1015"/>
      <c r="E2" s="1015"/>
      <c r="F2" s="1016"/>
      <c r="G2" s="1016"/>
    </row>
    <row r="3" spans="1:7" customFormat="1" ht="14.25">
      <c r="A3" s="3" t="str">
        <f>在用周转材料!A3</f>
        <v>产权持有人名称：毕节赛德水泥有限公司</v>
      </c>
      <c r="B3" s="185"/>
      <c r="C3" s="14" t="str">
        <f>"                                   "&amp;万元汇总表!C3</f>
        <v xml:space="preserve">                                             评估基准日：2022年12月31日</v>
      </c>
      <c r="F3" s="185"/>
      <c r="G3" s="128" t="s">
        <v>240</v>
      </c>
    </row>
    <row r="4" spans="1:7" ht="21" customHeight="1">
      <c r="A4" s="76" t="s">
        <v>88</v>
      </c>
      <c r="B4" s="76" t="s">
        <v>478</v>
      </c>
      <c r="C4" s="76" t="s">
        <v>262</v>
      </c>
      <c r="D4" s="76" t="s">
        <v>479</v>
      </c>
      <c r="E4" s="77" t="s">
        <v>24</v>
      </c>
      <c r="F4" s="76" t="s">
        <v>25</v>
      </c>
      <c r="G4" s="76" t="s">
        <v>190</v>
      </c>
    </row>
    <row r="5" spans="1:7" ht="21" customHeight="1">
      <c r="A5" s="19">
        <f>ROW()-4</f>
        <v>1</v>
      </c>
      <c r="B5" s="139"/>
      <c r="C5" s="85"/>
      <c r="D5" s="81"/>
      <c r="E5" s="86"/>
      <c r="F5" s="186"/>
      <c r="G5" s="137"/>
    </row>
    <row r="6" spans="1:7" ht="21" customHeight="1">
      <c r="A6" s="81"/>
      <c r="B6" s="134"/>
      <c r="C6" s="135"/>
      <c r="D6" s="134"/>
      <c r="E6" s="86"/>
      <c r="F6" s="136"/>
      <c r="G6" s="82"/>
    </row>
    <row r="7" spans="1:7" ht="21" customHeight="1">
      <c r="A7" s="138"/>
      <c r="B7" s="134"/>
      <c r="C7" s="135"/>
      <c r="D7" s="87"/>
      <c r="E7" s="86"/>
      <c r="F7" s="136"/>
      <c r="G7" s="137"/>
    </row>
    <row r="8" spans="1:7" ht="21" customHeight="1">
      <c r="A8" s="138"/>
      <c r="B8" s="134"/>
      <c r="C8" s="135"/>
      <c r="D8" s="134"/>
      <c r="E8" s="86"/>
      <c r="F8" s="136"/>
      <c r="G8" s="137"/>
    </row>
    <row r="9" spans="1:7" ht="21" customHeight="1">
      <c r="A9" s="138"/>
      <c r="B9" s="134"/>
      <c r="C9" s="135"/>
      <c r="D9" s="134"/>
      <c r="E9" s="86"/>
      <c r="F9" s="136"/>
      <c r="G9" s="137"/>
    </row>
    <row r="10" spans="1:7" ht="21" customHeight="1">
      <c r="A10" s="138"/>
      <c r="B10" s="134"/>
      <c r="C10" s="135"/>
      <c r="D10" s="134"/>
      <c r="E10" s="86"/>
      <c r="F10" s="136"/>
      <c r="G10" s="137"/>
    </row>
    <row r="11" spans="1:7" ht="21" customHeight="1">
      <c r="A11" s="138"/>
      <c r="B11" s="134"/>
      <c r="C11" s="85"/>
      <c r="D11" s="139"/>
      <c r="E11" s="86"/>
      <c r="F11" s="136"/>
      <c r="G11" s="137"/>
    </row>
    <row r="12" spans="1:7" ht="21" customHeight="1">
      <c r="A12" s="138"/>
      <c r="B12" s="134"/>
      <c r="C12" s="85"/>
      <c r="D12" s="139"/>
      <c r="E12" s="86"/>
      <c r="F12" s="136"/>
      <c r="G12" s="137"/>
    </row>
    <row r="13" spans="1:7" ht="21" customHeight="1">
      <c r="A13" s="138"/>
      <c r="B13" s="134"/>
      <c r="C13" s="85"/>
      <c r="D13" s="139"/>
      <c r="E13" s="86"/>
      <c r="F13" s="136"/>
      <c r="G13" s="137"/>
    </row>
    <row r="14" spans="1:7" ht="21" customHeight="1">
      <c r="A14" s="138"/>
      <c r="B14" s="134"/>
      <c r="C14" s="85"/>
      <c r="D14" s="139"/>
      <c r="E14" s="86"/>
      <c r="F14" s="136"/>
      <c r="G14" s="137"/>
    </row>
    <row r="15" spans="1:7" ht="21" customHeight="1">
      <c r="A15" s="82"/>
      <c r="B15" s="139"/>
      <c r="C15" s="85"/>
      <c r="D15" s="85"/>
      <c r="E15" s="86"/>
      <c r="F15" s="86"/>
      <c r="G15" s="82"/>
    </row>
    <row r="16" spans="1:7" ht="21" customHeight="1">
      <c r="A16" s="82"/>
      <c r="B16" s="139"/>
      <c r="C16" s="85"/>
      <c r="D16" s="85"/>
      <c r="E16" s="86"/>
      <c r="F16" s="86"/>
      <c r="G16" s="82"/>
    </row>
    <row r="17" spans="1:7" ht="21" customHeight="1">
      <c r="A17" s="82"/>
      <c r="B17" s="139"/>
      <c r="C17" s="85"/>
      <c r="D17" s="85"/>
      <c r="E17" s="86"/>
      <c r="F17" s="86"/>
      <c r="G17" s="82"/>
    </row>
    <row r="18" spans="1:7" ht="21" customHeight="1">
      <c r="A18" s="82"/>
      <c r="B18" s="139"/>
      <c r="C18" s="85"/>
      <c r="D18" s="85"/>
      <c r="E18" s="86"/>
      <c r="F18" s="86"/>
      <c r="G18" s="82"/>
    </row>
    <row r="19" spans="1:7" ht="21" customHeight="1">
      <c r="A19" s="82"/>
      <c r="B19" s="139"/>
      <c r="C19" s="85"/>
      <c r="D19" s="85"/>
      <c r="E19" s="86"/>
      <c r="F19" s="86"/>
      <c r="G19" s="82"/>
    </row>
    <row r="20" spans="1:7" ht="21" customHeight="1">
      <c r="A20" s="82"/>
      <c r="B20" s="129" t="s">
        <v>1246</v>
      </c>
      <c r="C20" s="85"/>
      <c r="D20" s="85"/>
      <c r="E20" s="86">
        <f>SUM(E5:E19)</f>
        <v>0</v>
      </c>
      <c r="F20" s="86">
        <f>SUM(F5:F19)</f>
        <v>0</v>
      </c>
      <c r="G20" s="82"/>
    </row>
    <row r="21" spans="1:7">
      <c r="A21" s="29" t="str">
        <f>填表必读!A9&amp;填表必读!B9</f>
        <v>产权持有人填表人：刘竹</v>
      </c>
      <c r="B21" s="31"/>
      <c r="C21" s="31"/>
      <c r="D21" s="145" t="str">
        <f>预收款项!E22</f>
        <v>评估人员：</v>
      </c>
      <c r="F21" s="967" t="str">
        <f>现金!G21</f>
        <v>北京卓信大华资产评估有限公司</v>
      </c>
      <c r="G21" s="967"/>
    </row>
    <row r="22" spans="1:7">
      <c r="A22" s="29" t="str">
        <f>填表必读!A11&amp;填表必读!B11</f>
        <v>填表日期：2023年5月5日</v>
      </c>
      <c r="B22" s="31"/>
      <c r="C22" s="31"/>
      <c r="D22" s="31"/>
      <c r="E22" s="31"/>
      <c r="F22" s="31"/>
      <c r="G22" s="31"/>
    </row>
  </sheetData>
  <mergeCells count="3">
    <mergeCell ref="B1:F1"/>
    <mergeCell ref="A2:G2"/>
    <mergeCell ref="F21:G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T146"/>
  <sheetViews>
    <sheetView workbookViewId="0">
      <selection activeCell="B11" sqref="B11"/>
    </sheetView>
  </sheetViews>
  <sheetFormatPr defaultColWidth="8.75" defaultRowHeight="15.75"/>
  <cols>
    <col min="1" max="1" width="8.75" style="9" customWidth="1"/>
    <col min="2" max="2" width="29" style="9" customWidth="1"/>
    <col min="3" max="3" width="18.5" style="9" customWidth="1"/>
    <col min="4" max="4" width="19.75" style="40" customWidth="1"/>
    <col min="5" max="5" width="19.875" style="40" customWidth="1"/>
    <col min="6" max="6" width="17.75" style="9" customWidth="1"/>
    <col min="7" max="7" width="14.25" style="9" customWidth="1"/>
    <col min="8" max="8" width="14.5" style="9" customWidth="1"/>
    <col min="9" max="16384" width="8.75" style="9"/>
  </cols>
  <sheetData>
    <row r="1" spans="1:20" s="1" customFormat="1" ht="30" customHeight="1">
      <c r="C1" s="38" t="s">
        <v>1247</v>
      </c>
      <c r="D1" s="52"/>
      <c r="E1" s="52"/>
      <c r="F1" s="11" t="s">
        <v>1248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D2" s="40"/>
      <c r="E2" s="43"/>
      <c r="F2" s="13"/>
      <c r="G2" s="9"/>
      <c r="I2" s="31"/>
      <c r="J2" s="31"/>
      <c r="K2" s="31"/>
      <c r="L2" s="31"/>
    </row>
    <row r="3" spans="1:20" s="3" customFormat="1" ht="21" customHeight="1">
      <c r="A3" s="3" t="str">
        <f>分类汇总表!A3</f>
        <v>产权持有人名称：毕节赛德水泥有限公司</v>
      </c>
      <c r="C3" s="16"/>
      <c r="D3" s="53" t="str">
        <f>分类汇总表!D3</f>
        <v xml:space="preserve">          评估基准日：2022年12月31日</v>
      </c>
      <c r="E3" s="45"/>
      <c r="F3" s="15" t="s">
        <v>184</v>
      </c>
      <c r="G3" s="16"/>
    </row>
    <row r="4" spans="1:20" s="4" customFormat="1" ht="21" customHeight="1">
      <c r="A4" s="54" t="s">
        <v>199</v>
      </c>
      <c r="B4" s="54" t="s">
        <v>1249</v>
      </c>
      <c r="C4" s="54" t="s">
        <v>469</v>
      </c>
      <c r="D4" s="55" t="s">
        <v>189</v>
      </c>
      <c r="E4" s="55" t="s">
        <v>204</v>
      </c>
      <c r="F4" s="18" t="s">
        <v>1250</v>
      </c>
    </row>
    <row r="5" spans="1:20" s="5" customFormat="1" ht="21" customHeight="1">
      <c r="A5" s="19">
        <f>ROW()-4</f>
        <v>1</v>
      </c>
      <c r="B5" s="56"/>
      <c r="C5" s="25"/>
      <c r="D5" s="57"/>
      <c r="E5" s="57"/>
      <c r="F5" s="58"/>
    </row>
    <row r="6" spans="1:20" s="5" customFormat="1" ht="21" customHeight="1">
      <c r="A6" s="59"/>
      <c r="B6" s="56"/>
      <c r="C6" s="25"/>
      <c r="D6" s="57"/>
      <c r="E6" s="57"/>
      <c r="F6" s="58"/>
    </row>
    <row r="7" spans="1:20" s="5" customFormat="1" ht="21" customHeight="1">
      <c r="A7" s="60"/>
      <c r="B7" s="61"/>
      <c r="C7" s="62"/>
      <c r="D7" s="63"/>
      <c r="E7" s="63"/>
      <c r="F7" s="20"/>
    </row>
    <row r="8" spans="1:20" s="5" customFormat="1" ht="21" customHeight="1">
      <c r="A8" s="59"/>
      <c r="B8" s="20"/>
      <c r="C8" s="35"/>
      <c r="D8" s="64"/>
      <c r="E8" s="64"/>
      <c r="F8" s="20"/>
    </row>
    <row r="9" spans="1:20" s="5" customFormat="1" ht="21" customHeight="1">
      <c r="A9" s="59"/>
      <c r="B9" s="20"/>
      <c r="C9" s="20"/>
      <c r="D9" s="64"/>
      <c r="E9" s="64"/>
      <c r="F9" s="20"/>
    </row>
    <row r="10" spans="1:20" s="5" customFormat="1" ht="21" customHeight="1">
      <c r="A10" s="60"/>
      <c r="B10" s="20"/>
      <c r="C10" s="35"/>
      <c r="D10" s="64"/>
      <c r="E10" s="64"/>
      <c r="F10" s="20"/>
    </row>
    <row r="11" spans="1:20" s="5" customFormat="1" ht="21" customHeight="1">
      <c r="A11" s="59"/>
      <c r="B11" s="20"/>
      <c r="C11" s="20"/>
      <c r="D11" s="64"/>
      <c r="E11" s="64"/>
      <c r="F11" s="20"/>
    </row>
    <row r="12" spans="1:20" s="5" customFormat="1" ht="21" customHeight="1">
      <c r="A12" s="59"/>
      <c r="B12" s="20"/>
      <c r="C12" s="35"/>
      <c r="D12" s="64"/>
      <c r="E12" s="64"/>
      <c r="F12" s="20"/>
    </row>
    <row r="13" spans="1:20" s="5" customFormat="1" ht="21" customHeight="1">
      <c r="A13" s="60"/>
      <c r="B13" s="20"/>
      <c r="C13" s="20"/>
      <c r="D13" s="64"/>
      <c r="E13" s="64"/>
      <c r="F13" s="20"/>
    </row>
    <row r="14" spans="1:20" s="5" customFormat="1" ht="21" customHeight="1">
      <c r="A14" s="59"/>
      <c r="B14" s="20"/>
      <c r="C14" s="35"/>
      <c r="D14" s="64"/>
      <c r="E14" s="64"/>
      <c r="F14" s="20"/>
    </row>
    <row r="15" spans="1:20" s="5" customFormat="1" ht="21" customHeight="1">
      <c r="A15" s="59"/>
      <c r="B15" s="20"/>
      <c r="C15" s="20"/>
      <c r="D15" s="64"/>
      <c r="E15" s="64"/>
      <c r="F15" s="20"/>
    </row>
    <row r="16" spans="1:20" s="5" customFormat="1" ht="21" customHeight="1">
      <c r="A16" s="60"/>
      <c r="B16" s="65"/>
      <c r="C16" s="25"/>
      <c r="D16" s="66"/>
      <c r="E16" s="66"/>
      <c r="F16" s="20"/>
    </row>
    <row r="17" spans="1:6" s="5" customFormat="1" ht="21" customHeight="1">
      <c r="A17" s="60"/>
      <c r="B17" s="65"/>
      <c r="C17" s="25"/>
      <c r="D17" s="66"/>
      <c r="E17" s="66"/>
      <c r="F17" s="20"/>
    </row>
    <row r="18" spans="1:6" s="5" customFormat="1" ht="21" customHeight="1">
      <c r="A18" s="59"/>
      <c r="B18" s="20"/>
      <c r="C18" s="20"/>
      <c r="D18" s="64"/>
      <c r="E18" s="64"/>
      <c r="F18" s="20"/>
    </row>
    <row r="19" spans="1:6" s="5" customFormat="1" ht="21" customHeight="1">
      <c r="A19" s="59"/>
      <c r="B19" s="20"/>
      <c r="C19" s="35"/>
      <c r="D19" s="64"/>
      <c r="E19" s="64"/>
      <c r="F19" s="20"/>
    </row>
    <row r="20" spans="1:6" s="5" customFormat="1" ht="21" customHeight="1">
      <c r="A20" s="60"/>
      <c r="B20" s="20"/>
      <c r="C20" s="25"/>
      <c r="D20" s="49"/>
      <c r="E20" s="49"/>
      <c r="F20" s="20"/>
    </row>
    <row r="21" spans="1:6" s="6" customFormat="1" ht="21" customHeight="1">
      <c r="A21" s="37"/>
      <c r="B21" s="17" t="s">
        <v>1090</v>
      </c>
      <c r="C21" s="27"/>
      <c r="D21" s="28">
        <f>SUM(D5:D20)</f>
        <v>0</v>
      </c>
      <c r="E21" s="28">
        <f>SUM(E5:E20)</f>
        <v>0</v>
      </c>
      <c r="F21" s="27"/>
    </row>
    <row r="22" spans="1:6" s="7" customFormat="1" ht="14.25" customHeight="1">
      <c r="A22" s="29" t="str">
        <f>填表必读!A9&amp;填表必读!B9</f>
        <v>产权持有人填表人：刘竹</v>
      </c>
      <c r="D22" s="29" t="str">
        <f>填表必读!A13&amp;填表必读!B13</f>
        <v>评估人员：</v>
      </c>
      <c r="E22" s="1146" t="str">
        <f>现金!G21</f>
        <v>北京卓信大华资产评估有限公司</v>
      </c>
      <c r="F22" s="1146"/>
    </row>
    <row r="23" spans="1:6" s="5" customFormat="1" ht="12.75">
      <c r="A23" s="29" t="str">
        <f>填表必读!A11&amp;填表必读!B11</f>
        <v>填表日期：2023年5月5日</v>
      </c>
      <c r="D23" s="67"/>
      <c r="E23" s="67"/>
    </row>
    <row r="24" spans="1:6" s="5" customFormat="1" ht="12.75">
      <c r="D24" s="67"/>
      <c r="E24" s="67"/>
    </row>
    <row r="25" spans="1:6" s="5" customFormat="1" ht="12.75">
      <c r="D25" s="67"/>
      <c r="E25" s="67"/>
    </row>
    <row r="26" spans="1:6" s="5" customFormat="1" ht="12.75">
      <c r="D26" s="67"/>
      <c r="E26" s="67"/>
    </row>
    <row r="27" spans="1:6" s="5" customFormat="1" ht="12.75">
      <c r="D27" s="67"/>
      <c r="E27" s="67"/>
    </row>
    <row r="28" spans="1:6" s="5" customFormat="1" ht="12.75">
      <c r="D28" s="67"/>
      <c r="E28" s="67"/>
    </row>
    <row r="29" spans="1:6" s="5" customFormat="1" ht="12.75">
      <c r="D29" s="67"/>
      <c r="E29" s="67"/>
    </row>
    <row r="30" spans="1:6" s="5" customFormat="1" ht="12.75">
      <c r="D30" s="50"/>
      <c r="E30" s="50"/>
    </row>
    <row r="31" spans="1:6" s="5" customFormat="1" ht="12.75">
      <c r="D31" s="50"/>
      <c r="E31" s="50"/>
    </row>
    <row r="32" spans="1:6" s="5" customFormat="1" ht="12.75">
      <c r="D32" s="50"/>
      <c r="E32" s="50"/>
    </row>
    <row r="33" spans="4:5" s="5" customFormat="1" ht="12.75">
      <c r="D33" s="50"/>
      <c r="E33" s="50"/>
    </row>
    <row r="34" spans="4:5" s="5" customFormat="1" ht="12.75">
      <c r="D34" s="50"/>
      <c r="E34" s="50"/>
    </row>
    <row r="35" spans="4:5" s="5" customFormat="1" ht="12.75">
      <c r="D35" s="50"/>
      <c r="E35" s="50"/>
    </row>
    <row r="36" spans="4:5" s="5" customFormat="1" ht="12.75">
      <c r="D36" s="50"/>
      <c r="E36" s="50"/>
    </row>
    <row r="37" spans="4:5" s="5" customFormat="1" ht="12.75">
      <c r="D37" s="50"/>
      <c r="E37" s="50"/>
    </row>
    <row r="38" spans="4:5" s="5" customFormat="1" ht="12.75">
      <c r="D38" s="50"/>
      <c r="E38" s="50"/>
    </row>
    <row r="39" spans="4:5" s="5" customFormat="1" ht="12.75">
      <c r="D39" s="50"/>
      <c r="E39" s="50"/>
    </row>
    <row r="40" spans="4:5" s="5" customFormat="1" ht="12.75">
      <c r="D40" s="50"/>
      <c r="E40" s="50"/>
    </row>
    <row r="41" spans="4:5" s="5" customFormat="1" ht="12.75">
      <c r="D41" s="50"/>
      <c r="E41" s="50"/>
    </row>
    <row r="42" spans="4:5" s="5" customFormat="1" ht="12.75">
      <c r="D42" s="50"/>
      <c r="E42" s="50"/>
    </row>
    <row r="43" spans="4:5" s="5" customFormat="1" ht="12.75">
      <c r="D43" s="50"/>
      <c r="E43" s="50"/>
    </row>
    <row r="44" spans="4:5" s="5" customFormat="1" ht="12.75">
      <c r="D44" s="50"/>
      <c r="E44" s="50"/>
    </row>
    <row r="45" spans="4:5" s="5" customFormat="1" ht="12.75">
      <c r="D45" s="50"/>
      <c r="E45" s="50"/>
    </row>
    <row r="46" spans="4:5" s="5" customFormat="1" ht="12.75">
      <c r="D46" s="50"/>
      <c r="E46" s="50"/>
    </row>
    <row r="47" spans="4:5" s="8" customFormat="1" ht="12.75">
      <c r="D47" s="51"/>
      <c r="E47" s="51"/>
    </row>
    <row r="48" spans="4:5" s="8" customFormat="1" ht="12.75">
      <c r="D48" s="51"/>
      <c r="E48" s="51"/>
    </row>
    <row r="49" spans="4:5" s="8" customFormat="1" ht="12.75">
      <c r="D49" s="51"/>
      <c r="E49" s="51"/>
    </row>
    <row r="50" spans="4:5" s="8" customFormat="1" ht="12.75">
      <c r="D50" s="51"/>
      <c r="E50" s="51"/>
    </row>
    <row r="51" spans="4:5" s="8" customFormat="1" ht="12.75">
      <c r="D51" s="51"/>
      <c r="E51" s="51"/>
    </row>
    <row r="52" spans="4:5" s="8" customFormat="1" ht="12.75">
      <c r="D52" s="51"/>
      <c r="E52" s="51"/>
    </row>
    <row r="53" spans="4:5" s="8" customFormat="1" ht="12.75">
      <c r="D53" s="51"/>
      <c r="E53" s="51"/>
    </row>
    <row r="54" spans="4:5" s="8" customFormat="1" ht="12.75">
      <c r="D54" s="51"/>
      <c r="E54" s="51"/>
    </row>
    <row r="55" spans="4:5" s="8" customFormat="1" ht="12.75">
      <c r="D55" s="51"/>
      <c r="E55" s="51"/>
    </row>
    <row r="56" spans="4:5" s="8" customFormat="1" ht="12.75">
      <c r="D56" s="51"/>
      <c r="E56" s="51"/>
    </row>
    <row r="57" spans="4:5" s="8" customFormat="1" ht="12.75">
      <c r="D57" s="51"/>
      <c r="E57" s="51"/>
    </row>
    <row r="58" spans="4:5" s="8" customFormat="1" ht="12.75">
      <c r="D58" s="51"/>
      <c r="E58" s="51"/>
    </row>
    <row r="59" spans="4:5" s="8" customFormat="1" ht="12.75">
      <c r="D59" s="51"/>
      <c r="E59" s="51"/>
    </row>
    <row r="60" spans="4:5" s="8" customFormat="1" ht="12.75">
      <c r="D60" s="51"/>
      <c r="E60" s="51"/>
    </row>
    <row r="61" spans="4:5" s="8" customFormat="1" ht="12.75">
      <c r="D61" s="51"/>
      <c r="E61" s="51"/>
    </row>
    <row r="62" spans="4:5" s="8" customFormat="1" ht="12.75">
      <c r="D62" s="51"/>
      <c r="E62" s="51"/>
    </row>
    <row r="63" spans="4:5" s="8" customFormat="1" ht="12.75">
      <c r="D63" s="51"/>
      <c r="E63" s="51"/>
    </row>
    <row r="64" spans="4:5" s="8" customFormat="1" ht="12.75">
      <c r="D64" s="51"/>
      <c r="E64" s="51"/>
    </row>
    <row r="65" spans="1:5" s="8" customFormat="1" ht="12.75">
      <c r="D65" s="51"/>
      <c r="E65" s="51"/>
    </row>
    <row r="66" spans="1:5" s="8" customFormat="1" ht="12.75">
      <c r="D66" s="51"/>
      <c r="E66" s="51"/>
    </row>
    <row r="67" spans="1:5" s="8" customFormat="1" ht="12.75">
      <c r="D67" s="51"/>
      <c r="E67" s="51"/>
    </row>
    <row r="68" spans="1:5" s="8" customFormat="1" ht="12.75">
      <c r="D68" s="51"/>
      <c r="E68" s="51"/>
    </row>
    <row r="69" spans="1:5" s="8" customFormat="1" ht="12.75">
      <c r="D69" s="51"/>
      <c r="E69" s="51"/>
    </row>
    <row r="70" spans="1:5" s="8" customFormat="1" ht="12.75">
      <c r="D70" s="51"/>
      <c r="E70" s="51"/>
    </row>
    <row r="71" spans="1:5" s="8" customFormat="1" ht="12.75">
      <c r="D71" s="51"/>
      <c r="E71" s="51"/>
    </row>
    <row r="72" spans="1:5" s="8" customFormat="1" ht="12.75">
      <c r="D72" s="51"/>
      <c r="E72" s="51"/>
    </row>
    <row r="73" spans="1:5" s="8" customFormat="1" ht="12.75">
      <c r="D73" s="51"/>
      <c r="E73" s="51"/>
    </row>
    <row r="74" spans="1:5" s="8" customFormat="1" ht="12.75">
      <c r="D74" s="51"/>
      <c r="E74" s="51"/>
    </row>
    <row r="75" spans="1:5" s="8" customFormat="1" ht="12.75">
      <c r="D75" s="51"/>
      <c r="E75" s="51"/>
    </row>
    <row r="76" spans="1:5" s="8" customFormat="1" ht="12.75">
      <c r="D76" s="51"/>
      <c r="E76" s="51"/>
    </row>
    <row r="77" spans="1:5" s="8" customFormat="1" ht="12.75">
      <c r="D77" s="51"/>
      <c r="E77" s="51"/>
    </row>
    <row r="78" spans="1:5">
      <c r="A78" s="8"/>
      <c r="B78" s="8"/>
    </row>
    <row r="79" spans="1:5">
      <c r="A79" s="8"/>
      <c r="B79" s="8"/>
    </row>
    <row r="80" spans="1:5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</sheetData>
  <mergeCells count="1">
    <mergeCell ref="E22:F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3"/>
  <sheetViews>
    <sheetView topLeftCell="A10" workbookViewId="0">
      <selection activeCell="E23" sqref="E23"/>
    </sheetView>
  </sheetViews>
  <sheetFormatPr defaultColWidth="9" defaultRowHeight="15.75"/>
  <cols>
    <col min="1" max="1" width="6.75" style="2" customWidth="1"/>
    <col min="2" max="2" width="21.25" style="2" customWidth="1"/>
    <col min="3" max="3" width="13.25" style="2" customWidth="1"/>
    <col min="4" max="4" width="7.75" style="2" customWidth="1"/>
    <col min="5" max="5" width="12" style="2" customWidth="1"/>
    <col min="6" max="6" width="13.75" style="2" customWidth="1"/>
    <col min="7" max="8" width="14" style="2" customWidth="1"/>
    <col min="9" max="9" width="8.25" style="2" customWidth="1"/>
    <col min="10" max="10" width="12.25" style="2" customWidth="1"/>
    <col min="11" max="16384" width="9" style="2"/>
  </cols>
  <sheetData>
    <row r="1" spans="1:10" ht="30.75" customHeight="1">
      <c r="A1" s="293"/>
      <c r="B1" s="293"/>
      <c r="C1" s="314" t="s">
        <v>197</v>
      </c>
      <c r="D1" s="293"/>
      <c r="E1" s="293"/>
      <c r="F1" s="293"/>
      <c r="G1" s="293"/>
      <c r="J1" s="74" t="s">
        <v>198</v>
      </c>
    </row>
    <row r="2" spans="1:10" ht="15" customHeight="1">
      <c r="J2" s="74"/>
    </row>
    <row r="3" spans="1:10" s="3" customFormat="1" ht="17.25" customHeight="1">
      <c r="A3" s="3" t="str">
        <f>万元汇总表!A3</f>
        <v>产权持有人名称：毕节赛德水泥有限公司</v>
      </c>
      <c r="D3" s="308"/>
      <c r="F3" s="14" t="str">
        <f>万元汇总表!C3</f>
        <v xml:space="preserve">          评估基准日：2022年12月31日</v>
      </c>
      <c r="H3" s="122"/>
      <c r="I3" s="122"/>
      <c r="J3" s="15" t="s">
        <v>184</v>
      </c>
    </row>
    <row r="4" spans="1:10" s="4" customFormat="1" ht="21" customHeight="1">
      <c r="A4" s="18" t="s">
        <v>199</v>
      </c>
      <c r="B4" s="18" t="s">
        <v>200</v>
      </c>
      <c r="C4" s="18" t="s">
        <v>201</v>
      </c>
      <c r="D4" s="18" t="s">
        <v>202</v>
      </c>
      <c r="E4" s="18" t="s">
        <v>187</v>
      </c>
      <c r="F4" s="18" t="s">
        <v>203</v>
      </c>
      <c r="G4" s="18" t="s">
        <v>189</v>
      </c>
      <c r="H4" s="18" t="s">
        <v>204</v>
      </c>
      <c r="I4" s="18" t="s">
        <v>205</v>
      </c>
      <c r="J4" s="18" t="s">
        <v>206</v>
      </c>
    </row>
    <row r="5" spans="1:10" s="5" customFormat="1" ht="21" customHeight="1">
      <c r="A5" s="19">
        <f>ROW()-4</f>
        <v>1</v>
      </c>
      <c r="B5" s="35"/>
      <c r="C5" s="35"/>
      <c r="D5" s="23"/>
      <c r="E5" s="20"/>
      <c r="F5" s="20"/>
      <c r="G5" s="34"/>
      <c r="H5" s="34"/>
      <c r="I5" s="88">
        <f>IF(G5=0,0,ROUND((H5-G5)/G5*100,2))</f>
        <v>0</v>
      </c>
      <c r="J5" s="20"/>
    </row>
    <row r="6" spans="1:10" s="5" customFormat="1" ht="21" customHeight="1">
      <c r="A6" s="19">
        <f>ROW()-4</f>
        <v>2</v>
      </c>
      <c r="B6" s="35"/>
      <c r="C6" s="35"/>
      <c r="D6" s="23"/>
      <c r="E6" s="20"/>
      <c r="F6" s="20"/>
      <c r="G6" s="34"/>
      <c r="H6" s="34"/>
      <c r="I6" s="20"/>
      <c r="J6" s="20"/>
    </row>
    <row r="7" spans="1:10" s="5" customFormat="1" ht="21" customHeight="1">
      <c r="A7" s="19">
        <f>ROW()-4</f>
        <v>3</v>
      </c>
      <c r="B7" s="35"/>
      <c r="C7" s="35"/>
      <c r="D7" s="23"/>
      <c r="E7" s="20"/>
      <c r="F7" s="20"/>
      <c r="G7" s="34"/>
      <c r="H7" s="34"/>
      <c r="I7" s="20"/>
      <c r="J7" s="20"/>
    </row>
    <row r="8" spans="1:10" s="5" customFormat="1" ht="21" customHeight="1">
      <c r="A8" s="19">
        <f>ROW()-4</f>
        <v>4</v>
      </c>
      <c r="B8" s="35"/>
      <c r="C8" s="35"/>
      <c r="D8" s="23"/>
      <c r="E8" s="20"/>
      <c r="F8" s="20"/>
      <c r="G8" s="34"/>
      <c r="H8" s="34"/>
      <c r="I8" s="20"/>
      <c r="J8" s="20"/>
    </row>
    <row r="9" spans="1:10" s="5" customFormat="1" ht="21" customHeight="1">
      <c r="A9" s="19">
        <f>ROW()-4</f>
        <v>5</v>
      </c>
      <c r="B9" s="35"/>
      <c r="C9" s="35"/>
      <c r="D9" s="23"/>
      <c r="E9" s="20"/>
      <c r="F9" s="20"/>
      <c r="G9" s="34"/>
      <c r="H9" s="34"/>
      <c r="I9" s="20"/>
      <c r="J9" s="20"/>
    </row>
    <row r="10" spans="1:10" s="5" customFormat="1" ht="21" customHeight="1">
      <c r="A10" s="23"/>
      <c r="B10" s="35"/>
      <c r="C10" s="35"/>
      <c r="D10" s="23"/>
      <c r="E10" s="20"/>
      <c r="F10" s="20"/>
      <c r="G10" s="34"/>
      <c r="H10" s="34"/>
      <c r="I10" s="20"/>
      <c r="J10" s="20"/>
    </row>
    <row r="11" spans="1:10" s="5" customFormat="1" ht="21" customHeight="1">
      <c r="A11" s="23"/>
      <c r="B11" s="35"/>
      <c r="C11" s="35"/>
      <c r="D11" s="23"/>
      <c r="E11" s="20"/>
      <c r="F11" s="20"/>
      <c r="G11" s="34"/>
      <c r="H11" s="34"/>
      <c r="I11" s="20"/>
      <c r="J11" s="20"/>
    </row>
    <row r="12" spans="1:10" s="5" customFormat="1" ht="21" customHeight="1">
      <c r="A12" s="23"/>
      <c r="B12" s="35"/>
      <c r="C12" s="35"/>
      <c r="D12" s="23"/>
      <c r="E12" s="20"/>
      <c r="F12" s="20"/>
      <c r="G12" s="34"/>
      <c r="H12" s="34"/>
      <c r="I12" s="20"/>
      <c r="J12" s="20"/>
    </row>
    <row r="13" spans="1:10" s="5" customFormat="1" ht="21" customHeight="1">
      <c r="A13" s="23"/>
      <c r="B13" s="35"/>
      <c r="C13" s="35"/>
      <c r="D13" s="23"/>
      <c r="E13" s="20"/>
      <c r="F13" s="20"/>
      <c r="G13" s="34"/>
      <c r="H13" s="34"/>
      <c r="I13" s="20"/>
      <c r="J13" s="20"/>
    </row>
    <row r="14" spans="1:10" s="5" customFormat="1" ht="21" customHeight="1">
      <c r="A14" s="23"/>
      <c r="B14" s="35"/>
      <c r="C14" s="35"/>
      <c r="D14" s="23"/>
      <c r="E14" s="20"/>
      <c r="F14" s="20"/>
      <c r="G14" s="34"/>
      <c r="H14" s="34"/>
      <c r="I14" s="20"/>
      <c r="J14" s="20"/>
    </row>
    <row r="15" spans="1:10" s="5" customFormat="1" ht="21" customHeight="1">
      <c r="A15" s="23"/>
      <c r="B15" s="35"/>
      <c r="C15" s="35"/>
      <c r="D15" s="23"/>
      <c r="E15" s="20"/>
      <c r="F15" s="20"/>
      <c r="G15" s="34"/>
      <c r="H15" s="34"/>
      <c r="I15" s="20"/>
      <c r="J15" s="20"/>
    </row>
    <row r="16" spans="1:10" s="5" customFormat="1" ht="21" customHeight="1">
      <c r="A16" s="23"/>
      <c r="B16" s="35"/>
      <c r="C16" s="35"/>
      <c r="D16" s="23"/>
      <c r="E16" s="20"/>
      <c r="F16" s="20"/>
      <c r="G16" s="34"/>
      <c r="H16" s="34"/>
      <c r="I16" s="20"/>
      <c r="J16" s="20"/>
    </row>
    <row r="17" spans="1:10" s="5" customFormat="1" ht="21" customHeight="1">
      <c r="A17" s="23"/>
      <c r="B17" s="35"/>
      <c r="C17" s="35"/>
      <c r="D17" s="23"/>
      <c r="E17" s="20"/>
      <c r="F17" s="20"/>
      <c r="G17" s="34"/>
      <c r="H17" s="34"/>
      <c r="I17" s="20"/>
      <c r="J17" s="20"/>
    </row>
    <row r="18" spans="1:10" s="5" customFormat="1" ht="21" customHeight="1">
      <c r="A18" s="23"/>
      <c r="B18" s="35"/>
      <c r="C18" s="35"/>
      <c r="D18" s="23"/>
      <c r="E18" s="20"/>
      <c r="F18" s="20"/>
      <c r="G18" s="34"/>
      <c r="H18" s="34"/>
      <c r="I18" s="20"/>
      <c r="J18" s="20"/>
    </row>
    <row r="19" spans="1:10" s="5" customFormat="1" ht="21" customHeight="1">
      <c r="A19" s="23"/>
      <c r="B19" s="35"/>
      <c r="C19" s="35"/>
      <c r="D19" s="23"/>
      <c r="E19" s="20"/>
      <c r="F19" s="20"/>
      <c r="G19" s="34"/>
      <c r="H19" s="34"/>
      <c r="I19" s="20"/>
      <c r="J19" s="20"/>
    </row>
    <row r="20" spans="1:10" s="5" customFormat="1" ht="21" customHeight="1">
      <c r="A20" s="23"/>
      <c r="B20" s="35"/>
      <c r="C20" s="35"/>
      <c r="D20" s="23"/>
      <c r="E20" s="20"/>
      <c r="F20" s="20"/>
      <c r="G20" s="34"/>
      <c r="H20" s="34"/>
      <c r="I20" s="20"/>
      <c r="J20" s="20"/>
    </row>
    <row r="21" spans="1:10" s="6" customFormat="1" ht="21" customHeight="1">
      <c r="A21" s="23"/>
      <c r="B21" s="17" t="s">
        <v>181</v>
      </c>
      <c r="C21" s="27"/>
      <c r="D21" s="23"/>
      <c r="E21" s="27"/>
      <c r="F21" s="27"/>
      <c r="G21" s="28">
        <f>SUM(G5:G20)</f>
        <v>0</v>
      </c>
      <c r="H21" s="28">
        <f>SUM(H5:H20)</f>
        <v>0</v>
      </c>
      <c r="I21" s="75">
        <f>IF(G21=0,0,ROUND((H21-G21)/G21*100,2))</f>
        <v>0</v>
      </c>
      <c r="J21" s="27"/>
    </row>
    <row r="22" spans="1:10" s="31" customFormat="1" ht="12.75">
      <c r="A22" s="145" t="str">
        <f>填表必读!A9&amp;填表必读!B9</f>
        <v>产权持有人填表人：刘竹</v>
      </c>
      <c r="E22" s="145" t="str">
        <f>填表必读!A13&amp;填表必读!B13</f>
        <v>评估人员：</v>
      </c>
      <c r="H22" s="967" t="str">
        <f>现金!G21</f>
        <v>北京卓信大华资产评估有限公司</v>
      </c>
      <c r="I22" s="967"/>
      <c r="J22" s="967"/>
    </row>
    <row r="23" spans="1:10" s="31" customFormat="1" ht="12.75">
      <c r="A23" s="145" t="str">
        <f>填表必读!A11&amp;填表必读!B11</f>
        <v>填表日期：2023年5月5日</v>
      </c>
    </row>
  </sheetData>
  <mergeCells count="1">
    <mergeCell ref="H22:J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rgb="FF00FF00"/>
  </sheetPr>
  <dimension ref="A1:G22"/>
  <sheetViews>
    <sheetView view="pageBreakPreview" zoomScale="80" zoomScaleNormal="90" zoomScaleSheetLayoutView="80" workbookViewId="0">
      <selection activeCell="A5" sqref="A5:G10"/>
    </sheetView>
  </sheetViews>
  <sheetFormatPr defaultColWidth="8.75" defaultRowHeight="15.75"/>
  <cols>
    <col min="1" max="1" width="7.25" style="9" customWidth="1"/>
    <col min="2" max="2" width="29.75" style="9" customWidth="1"/>
    <col min="3" max="3" width="14.25" style="9" customWidth="1"/>
    <col min="4" max="4" width="17.5" style="9" customWidth="1"/>
    <col min="5" max="5" width="16.25" style="9" customWidth="1"/>
    <col min="6" max="6" width="19" style="9" customWidth="1"/>
    <col min="7" max="7" width="17.625" style="9" customWidth="1"/>
    <col min="8" max="16384" width="8.75" style="9"/>
  </cols>
  <sheetData>
    <row r="1" spans="1:7" ht="23.25">
      <c r="A1" s="1"/>
      <c r="B1" s="1149" t="s">
        <v>1251</v>
      </c>
      <c r="C1" s="1149"/>
      <c r="D1" s="1149"/>
      <c r="E1" s="1149"/>
      <c r="F1" s="1149"/>
      <c r="G1" s="11" t="s">
        <v>1252</v>
      </c>
    </row>
    <row r="2" spans="1:7" ht="16.5">
      <c r="A2" s="2"/>
      <c r="B2" s="2"/>
      <c r="C2" s="2"/>
      <c r="D2" s="2"/>
      <c r="E2" s="43"/>
      <c r="F2" s="43"/>
      <c r="G2" s="13"/>
    </row>
    <row r="3" spans="1:7" customFormat="1" ht="14.25">
      <c r="A3" s="3" t="str">
        <f>分类汇总表!A3</f>
        <v>产权持有人名称：毕节赛德水泥有限公司</v>
      </c>
      <c r="B3" s="3"/>
      <c r="C3" s="3"/>
      <c r="D3" s="180" t="str">
        <f>分类汇总表!D3</f>
        <v xml:space="preserve">          评估基准日：2022年12月31日</v>
      </c>
      <c r="E3" s="180"/>
      <c r="F3" s="45"/>
      <c r="G3" s="15" t="s">
        <v>184</v>
      </c>
    </row>
    <row r="4" spans="1:7" ht="21" customHeight="1">
      <c r="A4" s="18" t="s">
        <v>199</v>
      </c>
      <c r="B4" s="18" t="s">
        <v>1253</v>
      </c>
      <c r="C4" s="18" t="s">
        <v>469</v>
      </c>
      <c r="D4" s="18" t="s">
        <v>1254</v>
      </c>
      <c r="E4" s="46" t="s">
        <v>189</v>
      </c>
      <c r="F4" s="46" t="s">
        <v>204</v>
      </c>
      <c r="G4" s="18" t="s">
        <v>1250</v>
      </c>
    </row>
    <row r="5" spans="1:7" ht="21" customHeight="1">
      <c r="A5" s="19"/>
      <c r="B5" s="181"/>
      <c r="C5" s="182"/>
      <c r="D5" s="183"/>
      <c r="E5" s="64"/>
      <c r="F5" s="64"/>
      <c r="G5" s="184"/>
    </row>
    <row r="6" spans="1:7" ht="21" customHeight="1">
      <c r="A6" s="19"/>
      <c r="B6" s="181"/>
      <c r="C6" s="182"/>
      <c r="D6" s="183"/>
      <c r="E6" s="64"/>
      <c r="F6" s="64"/>
      <c r="G6" s="184"/>
    </row>
    <row r="7" spans="1:7" ht="21" customHeight="1">
      <c r="A7" s="19"/>
      <c r="B7" s="181"/>
      <c r="C7" s="182"/>
      <c r="D7" s="183"/>
      <c r="E7" s="64"/>
      <c r="F7" s="64"/>
      <c r="G7" s="184"/>
    </row>
    <row r="8" spans="1:7" ht="21" customHeight="1">
      <c r="A8" s="19"/>
      <c r="B8" s="181"/>
      <c r="C8" s="182"/>
      <c r="D8" s="183"/>
      <c r="E8" s="64"/>
      <c r="F8" s="64"/>
      <c r="G8" s="184"/>
    </row>
    <row r="9" spans="1:7" ht="21" customHeight="1">
      <c r="A9" s="25"/>
      <c r="B9" s="181"/>
      <c r="C9" s="182"/>
      <c r="D9" s="183"/>
      <c r="E9" s="64"/>
      <c r="F9" s="64"/>
      <c r="G9" s="184"/>
    </row>
    <row r="10" spans="1:7" ht="21" customHeight="1">
      <c r="A10" s="25"/>
      <c r="B10" s="181"/>
      <c r="C10" s="182"/>
      <c r="D10" s="181"/>
      <c r="E10" s="64"/>
      <c r="F10" s="64"/>
      <c r="G10" s="184"/>
    </row>
    <row r="11" spans="1:7" ht="21" customHeight="1">
      <c r="A11" s="23"/>
      <c r="B11" s="25"/>
      <c r="C11" s="25"/>
      <c r="D11" s="25"/>
      <c r="E11" s="64"/>
      <c r="F11" s="64"/>
      <c r="G11" s="20"/>
    </row>
    <row r="12" spans="1:7" ht="21" customHeight="1">
      <c r="A12" s="23"/>
      <c r="B12" s="25"/>
      <c r="C12" s="25"/>
      <c r="D12" s="25"/>
      <c r="E12" s="64"/>
      <c r="F12" s="64"/>
      <c r="G12" s="20"/>
    </row>
    <row r="13" spans="1:7" ht="21" customHeight="1">
      <c r="A13" s="23"/>
      <c r="B13" s="25"/>
      <c r="C13" s="25"/>
      <c r="D13" s="25"/>
      <c r="E13" s="64"/>
      <c r="F13" s="64"/>
      <c r="G13" s="20"/>
    </row>
    <row r="14" spans="1:7" ht="21" customHeight="1">
      <c r="A14" s="36"/>
      <c r="B14" s="20"/>
      <c r="C14" s="25"/>
      <c r="D14" s="20"/>
      <c r="E14" s="49"/>
      <c r="F14" s="49"/>
      <c r="G14" s="20"/>
    </row>
    <row r="15" spans="1:7" ht="21" customHeight="1">
      <c r="A15" s="36"/>
      <c r="B15" s="20"/>
      <c r="C15" s="25"/>
      <c r="D15" s="20"/>
      <c r="E15" s="49"/>
      <c r="F15" s="49"/>
      <c r="G15" s="20"/>
    </row>
    <row r="16" spans="1:7" ht="21" customHeight="1">
      <c r="A16" s="36"/>
      <c r="B16" s="20"/>
      <c r="C16" s="25"/>
      <c r="D16" s="20"/>
      <c r="E16" s="49"/>
      <c r="F16" s="49"/>
      <c r="G16" s="20"/>
    </row>
    <row r="17" spans="1:7" ht="21" customHeight="1">
      <c r="A17" s="36"/>
      <c r="B17" s="20"/>
      <c r="C17" s="25"/>
      <c r="D17" s="20"/>
      <c r="E17" s="49"/>
      <c r="F17" s="49"/>
      <c r="G17" s="20"/>
    </row>
    <row r="18" spans="1:7" ht="21" customHeight="1">
      <c r="A18" s="36"/>
      <c r="B18" s="20"/>
      <c r="C18" s="25"/>
      <c r="D18" s="20"/>
      <c r="E18" s="49"/>
      <c r="F18" s="49"/>
      <c r="G18" s="20"/>
    </row>
    <row r="19" spans="1:7" ht="21" customHeight="1">
      <c r="A19" s="36"/>
      <c r="B19" s="20"/>
      <c r="C19" s="25"/>
      <c r="D19" s="20"/>
      <c r="E19" s="49"/>
      <c r="F19" s="49"/>
      <c r="G19" s="20"/>
    </row>
    <row r="20" spans="1:7" ht="21" customHeight="1">
      <c r="A20" s="36"/>
      <c r="B20" s="17" t="s">
        <v>1255</v>
      </c>
      <c r="C20" s="25"/>
      <c r="D20" s="20"/>
      <c r="E20" s="28">
        <f>SUM(E5:E19)</f>
        <v>0</v>
      </c>
      <c r="F20" s="28">
        <f>SUM(F5:F19)</f>
        <v>0</v>
      </c>
      <c r="G20" s="20"/>
    </row>
    <row r="21" spans="1:7">
      <c r="A21" s="29" t="str">
        <f>应付账款!A61</f>
        <v>产权持有人填表人：刘竹</v>
      </c>
      <c r="B21" s="7"/>
      <c r="C21" s="7"/>
      <c r="D21" s="29" t="str">
        <f>应付账款!E61</f>
        <v>评估人员：</v>
      </c>
      <c r="E21" s="50"/>
      <c r="F21" s="1150" t="s">
        <v>82</v>
      </c>
      <c r="G21" s="1150"/>
    </row>
    <row r="22" spans="1:7">
      <c r="A22" s="29" t="str">
        <f>应付账款!A62</f>
        <v>填表日期：2023年5月5日</v>
      </c>
      <c r="B22" s="5"/>
      <c r="C22" s="5"/>
      <c r="D22" s="5"/>
      <c r="E22" s="50"/>
      <c r="F22" s="50"/>
      <c r="G22" s="5"/>
    </row>
  </sheetData>
  <mergeCells count="2">
    <mergeCell ref="B1:F1"/>
    <mergeCell ref="F21:G21"/>
  </mergeCells>
  <phoneticPr fontId="12" type="noConversion"/>
  <printOptions horizontalCentered="1"/>
  <pageMargins left="0.74803149606299202" right="0.74803149606299202" top="0.70866141732283505" bottom="0.94488188976377996" header="1.03" footer="0.62992125984252001"/>
  <pageSetup paperSize="9" orientation="landscape" r:id="rId1"/>
  <headerFooter>
    <oddHeader>&amp;R&amp;"宋体,加粗"&amp;10第 &amp;P 页，共 &amp;N 页</oddHeader>
  </headerFooter>
  <legacy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rgb="FF92D050"/>
  </sheetPr>
  <dimension ref="A1:T135"/>
  <sheetViews>
    <sheetView view="pageBreakPreview" zoomScale="80" zoomScaleNormal="100" zoomScaleSheetLayoutView="80" workbookViewId="0">
      <pane ySplit="4" topLeftCell="A5" activePane="bottomLeft" state="frozen"/>
      <selection pane="bottomLeft" activeCell="L27" sqref="L27"/>
    </sheetView>
  </sheetViews>
  <sheetFormatPr defaultColWidth="8.75" defaultRowHeight="15.75"/>
  <cols>
    <col min="1" max="1" width="7.625" style="9" customWidth="1"/>
    <col min="2" max="2" width="27.75" style="9" customWidth="1"/>
    <col min="3" max="3" width="13.25" style="141" customWidth="1"/>
    <col min="4" max="4" width="21.625" style="9" customWidth="1"/>
    <col min="5" max="5" width="16.75" style="142" customWidth="1"/>
    <col min="6" max="6" width="17.5" style="142" customWidth="1"/>
    <col min="7" max="7" width="17.25" style="9" customWidth="1"/>
    <col min="8" max="8" width="14.5" style="9" customWidth="1"/>
    <col min="9" max="9" width="8.75" style="9"/>
    <col min="10" max="10" width="12.75" style="9" customWidth="1"/>
    <col min="11" max="11" width="19.875" style="9" customWidth="1"/>
    <col min="12" max="12" width="25.875" style="9" customWidth="1"/>
    <col min="13" max="13" width="16" style="9" customWidth="1"/>
    <col min="14" max="14" width="12.75" style="9" customWidth="1"/>
    <col min="15" max="16384" width="8.75" style="9"/>
  </cols>
  <sheetData>
    <row r="1" spans="1:20" s="1" customFormat="1" ht="30" customHeight="1">
      <c r="B1" s="1149" t="s">
        <v>1256</v>
      </c>
      <c r="C1" s="1149"/>
      <c r="D1" s="1149"/>
      <c r="E1" s="1149"/>
      <c r="F1" s="1149"/>
      <c r="G1" s="11" t="s">
        <v>1257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C2" s="143"/>
      <c r="E2" s="144"/>
      <c r="F2" s="142"/>
      <c r="G2" s="13"/>
      <c r="I2" s="31"/>
      <c r="J2" s="31"/>
      <c r="K2" s="31"/>
      <c r="L2" s="31"/>
    </row>
    <row r="3" spans="1:20" s="3" customFormat="1" ht="21" customHeight="1">
      <c r="A3" s="145" t="str">
        <f>分类汇总表!A3</f>
        <v>产权持有人名称：毕节赛德水泥有限公司</v>
      </c>
      <c r="B3" s="145"/>
      <c r="C3" s="146"/>
      <c r="D3" s="1151" t="str">
        <f>分类汇总表!D3</f>
        <v xml:space="preserve">          评估基准日：2022年12月31日</v>
      </c>
      <c r="E3" s="1151"/>
      <c r="F3" s="147"/>
      <c r="G3" s="74" t="s">
        <v>158</v>
      </c>
    </row>
    <row r="4" spans="1:20" s="4" customFormat="1" ht="21" customHeight="1">
      <c r="A4" s="69" t="s">
        <v>88</v>
      </c>
      <c r="B4" s="69" t="s">
        <v>249</v>
      </c>
      <c r="C4" s="69" t="s">
        <v>262</v>
      </c>
      <c r="D4" s="69" t="s">
        <v>261</v>
      </c>
      <c r="E4" s="148" t="s">
        <v>24</v>
      </c>
      <c r="F4" s="148" t="s">
        <v>25</v>
      </c>
      <c r="G4" s="69" t="s">
        <v>160</v>
      </c>
    </row>
    <row r="5" spans="1:20" ht="21" customHeight="1">
      <c r="A5" s="19"/>
      <c r="B5" s="116"/>
      <c r="C5" s="114"/>
      <c r="D5" s="118"/>
      <c r="E5" s="149"/>
      <c r="F5" s="149"/>
      <c r="G5" s="56"/>
    </row>
    <row r="6" spans="1:20" ht="42.6" customHeight="1">
      <c r="A6" s="19"/>
      <c r="B6" s="150"/>
      <c r="C6" s="151"/>
      <c r="D6" s="152"/>
      <c r="E6" s="149"/>
      <c r="F6" s="149"/>
      <c r="G6" s="153"/>
      <c r="L6" s="168"/>
    </row>
    <row r="7" spans="1:20" ht="21" customHeight="1">
      <c r="A7" s="19"/>
      <c r="B7" s="116"/>
      <c r="C7" s="114"/>
      <c r="D7" s="154"/>
      <c r="E7" s="149"/>
      <c r="F7" s="149"/>
      <c r="G7" s="56"/>
      <c r="K7" s="169"/>
      <c r="L7" s="170"/>
      <c r="M7"/>
    </row>
    <row r="8" spans="1:20" ht="21" customHeight="1">
      <c r="A8" s="19"/>
      <c r="B8" s="116"/>
      <c r="C8" s="114"/>
      <c r="D8" s="154"/>
      <c r="E8" s="149"/>
      <c r="F8" s="149"/>
      <c r="G8" s="56"/>
      <c r="K8" s="171"/>
      <c r="L8" s="172"/>
      <c r="M8"/>
    </row>
    <row r="9" spans="1:20" ht="21" customHeight="1">
      <c r="A9" s="19"/>
      <c r="B9" s="116"/>
      <c r="C9" s="114"/>
      <c r="D9" s="154"/>
      <c r="E9" s="149"/>
      <c r="F9" s="149"/>
      <c r="G9" s="56"/>
      <c r="K9" s="171"/>
      <c r="L9" s="172"/>
      <c r="M9"/>
    </row>
    <row r="10" spans="1:20" ht="21" customHeight="1">
      <c r="A10" s="19"/>
      <c r="B10" s="116"/>
      <c r="C10" s="114"/>
      <c r="D10" s="154"/>
      <c r="E10" s="149"/>
      <c r="F10" s="149"/>
      <c r="G10" s="56"/>
      <c r="K10" s="171"/>
      <c r="L10" s="172"/>
      <c r="M10"/>
    </row>
    <row r="11" spans="1:20" ht="21" customHeight="1">
      <c r="A11" s="19"/>
      <c r="B11" s="116"/>
      <c r="C11" s="114"/>
      <c r="D11" s="154"/>
      <c r="E11" s="149"/>
      <c r="F11" s="149"/>
      <c r="G11" s="56"/>
      <c r="K11" s="171"/>
      <c r="L11" s="172"/>
    </row>
    <row r="12" spans="1:20" ht="21" customHeight="1">
      <c r="A12" s="19"/>
      <c r="B12" s="155"/>
      <c r="C12" s="114"/>
      <c r="D12" s="154"/>
      <c r="E12" s="149"/>
      <c r="F12" s="149"/>
      <c r="G12" s="56"/>
      <c r="K12" s="171"/>
      <c r="L12" s="172"/>
    </row>
    <row r="13" spans="1:20" ht="21" customHeight="1">
      <c r="A13" s="19"/>
      <c r="B13" s="116"/>
      <c r="C13" s="114"/>
      <c r="D13" s="154"/>
      <c r="E13" s="149"/>
      <c r="F13" s="149"/>
      <c r="G13" s="56"/>
      <c r="J13" s="2"/>
      <c r="K13" s="171"/>
      <c r="L13" s="173"/>
      <c r="M13" s="174"/>
      <c r="N13" s="174"/>
    </row>
    <row r="14" spans="1:20" ht="21" customHeight="1">
      <c r="A14" s="118"/>
      <c r="B14" s="116"/>
      <c r="C14" s="114"/>
      <c r="D14" s="154"/>
      <c r="E14" s="149"/>
      <c r="F14" s="149"/>
      <c r="G14" s="56"/>
      <c r="K14" s="175"/>
      <c r="L14" s="176"/>
      <c r="M14" s="177"/>
      <c r="N14" s="178"/>
    </row>
    <row r="15" spans="1:20" ht="21" customHeight="1">
      <c r="A15" s="118"/>
      <c r="B15" s="116"/>
      <c r="C15" s="114"/>
      <c r="D15" s="154"/>
      <c r="E15" s="149"/>
      <c r="F15" s="149"/>
      <c r="G15" s="56"/>
      <c r="K15" s="141"/>
      <c r="L15" s="176"/>
      <c r="M15" s="177"/>
      <c r="N15" s="178"/>
    </row>
    <row r="16" spans="1:20" ht="21" customHeight="1">
      <c r="A16" s="118"/>
      <c r="B16" s="116"/>
      <c r="C16" s="114"/>
      <c r="D16" s="154"/>
      <c r="E16" s="149"/>
      <c r="F16" s="149"/>
      <c r="G16" s="56"/>
      <c r="K16" s="141"/>
      <c r="L16" s="176"/>
      <c r="M16" s="177"/>
      <c r="N16" s="178"/>
    </row>
    <row r="17" spans="1:14" ht="21" customHeight="1">
      <c r="A17" s="118"/>
      <c r="B17" s="116"/>
      <c r="C17" s="114"/>
      <c r="D17" s="154"/>
      <c r="E17" s="149"/>
      <c r="F17" s="149"/>
      <c r="G17" s="56"/>
      <c r="K17" s="141"/>
      <c r="L17" s="176"/>
      <c r="M17" s="177"/>
      <c r="N17" s="178"/>
    </row>
    <row r="18" spans="1:14" ht="21" customHeight="1">
      <c r="A18" s="118"/>
      <c r="B18" s="116"/>
      <c r="C18" s="114"/>
      <c r="D18" s="154"/>
      <c r="E18" s="149"/>
      <c r="F18" s="149"/>
      <c r="G18" s="56"/>
      <c r="K18" s="141"/>
      <c r="N18" s="178"/>
    </row>
    <row r="19" spans="1:14" ht="21" customHeight="1">
      <c r="A19" s="118"/>
      <c r="B19" s="116"/>
      <c r="C19" s="114"/>
      <c r="D19" s="154"/>
      <c r="E19" s="149"/>
      <c r="F19" s="149"/>
      <c r="G19" s="56"/>
    </row>
    <row r="20" spans="1:14" s="5" customFormat="1" ht="21" customHeight="1">
      <c r="A20" s="156"/>
      <c r="B20" s="155"/>
      <c r="C20" s="156"/>
      <c r="D20" s="156"/>
      <c r="E20" s="157"/>
      <c r="F20" s="158"/>
      <c r="G20" s="20"/>
    </row>
    <row r="21" spans="1:14" s="6" customFormat="1" ht="21" customHeight="1">
      <c r="A21" s="140"/>
      <c r="B21" s="140" t="s">
        <v>1258</v>
      </c>
      <c r="C21" s="159"/>
      <c r="D21" s="160"/>
      <c r="E21" s="161">
        <f>SUM(E5:E20)</f>
        <v>0</v>
      </c>
      <c r="F21" s="162">
        <f>SUM(F5:F20)</f>
        <v>0</v>
      </c>
      <c r="G21" s="37"/>
    </row>
    <row r="22" spans="1:14" s="5" customFormat="1" ht="12.75">
      <c r="A22" s="29" t="str">
        <f>填表必读!A9&amp;填表必读!B9</f>
        <v>产权持有人填表人：刘竹</v>
      </c>
      <c r="B22" s="8"/>
      <c r="C22" s="163"/>
      <c r="D22" s="29" t="str">
        <f>填表必读!A13&amp;填表必读!B13</f>
        <v>评估人员：</v>
      </c>
      <c r="E22" s="164"/>
      <c r="F22" s="1152" t="str">
        <f>现金!G21</f>
        <v>北京卓信大华资产评估有限公司</v>
      </c>
      <c r="G22" s="1152"/>
    </row>
    <row r="23" spans="1:14" s="5" customFormat="1" ht="12.75">
      <c r="A23" s="29" t="str">
        <f>填表必读!A11&amp;填表必读!B11</f>
        <v>填表日期：2023年5月5日</v>
      </c>
      <c r="B23" s="8"/>
      <c r="C23" s="163"/>
      <c r="E23" s="164"/>
      <c r="F23" s="164"/>
    </row>
    <row r="24" spans="1:14" s="5" customFormat="1">
      <c r="A24" s="165"/>
      <c r="B24" s="9"/>
      <c r="C24" s="163"/>
      <c r="E24" s="164"/>
      <c r="F24" s="164"/>
    </row>
    <row r="25" spans="1:14" s="5" customFormat="1">
      <c r="A25" s="165"/>
      <c r="B25" s="9"/>
      <c r="C25" s="163"/>
      <c r="E25" s="164"/>
      <c r="F25" s="164"/>
    </row>
    <row r="26" spans="1:14" s="5" customFormat="1">
      <c r="A26" s="165"/>
      <c r="B26" s="9"/>
      <c r="C26" s="163"/>
      <c r="E26" s="164"/>
      <c r="F26" s="164"/>
    </row>
    <row r="27" spans="1:14" s="5" customFormat="1">
      <c r="A27" s="165"/>
      <c r="B27" s="9"/>
      <c r="C27" s="163"/>
      <c r="E27" s="164"/>
      <c r="F27" s="164"/>
    </row>
    <row r="28" spans="1:14" s="5" customFormat="1">
      <c r="A28" s="165"/>
      <c r="B28" s="9"/>
      <c r="C28" s="163"/>
      <c r="E28" s="164"/>
      <c r="F28" s="164"/>
    </row>
    <row r="29" spans="1:14" s="8" customFormat="1">
      <c r="A29" s="165"/>
      <c r="B29" s="9"/>
      <c r="C29" s="33"/>
      <c r="E29" s="147"/>
      <c r="F29" s="147"/>
    </row>
    <row r="30" spans="1:14" s="8" customFormat="1">
      <c r="A30" s="165"/>
      <c r="B30" s="9"/>
      <c r="C30" s="33"/>
      <c r="E30" s="147"/>
      <c r="F30" s="147"/>
    </row>
    <row r="31" spans="1:14" s="8" customFormat="1">
      <c r="A31" s="165"/>
      <c r="B31" s="9"/>
      <c r="C31" s="33"/>
      <c r="E31" s="147"/>
      <c r="F31" s="147"/>
    </row>
    <row r="32" spans="1:14" s="8" customFormat="1">
      <c r="A32" s="165"/>
      <c r="B32" s="9"/>
      <c r="C32" s="33"/>
      <c r="E32" s="147"/>
      <c r="F32" s="147"/>
    </row>
    <row r="33" spans="1:10" s="8" customFormat="1" ht="23.25">
      <c r="A33" s="165"/>
      <c r="B33" s="9"/>
      <c r="C33" s="33"/>
      <c r="D33" s="1"/>
      <c r="E33" s="1"/>
      <c r="F33" s="166"/>
      <c r="G33" s="38"/>
      <c r="H33" s="167"/>
      <c r="I33" s="179"/>
      <c r="J33" s="11"/>
    </row>
    <row r="34" spans="1:10" s="8" customFormat="1">
      <c r="A34" s="165"/>
      <c r="B34" s="9"/>
      <c r="C34" s="33"/>
      <c r="E34" s="147"/>
      <c r="F34" s="147"/>
    </row>
    <row r="35" spans="1:10" s="8" customFormat="1">
      <c r="A35" s="165"/>
      <c r="B35" s="9"/>
      <c r="C35" s="33"/>
      <c r="E35" s="147"/>
      <c r="F35" s="147"/>
    </row>
    <row r="36" spans="1:10" s="8" customFormat="1">
      <c r="A36" s="165"/>
      <c r="B36" s="9"/>
      <c r="C36" s="33"/>
      <c r="E36" s="147"/>
      <c r="F36" s="147"/>
    </row>
    <row r="37" spans="1:10" s="8" customFormat="1">
      <c r="A37" s="165"/>
      <c r="B37" s="9"/>
      <c r="C37" s="33"/>
      <c r="E37" s="147"/>
      <c r="F37" s="147"/>
    </row>
    <row r="38" spans="1:10" s="8" customFormat="1">
      <c r="A38" s="165"/>
      <c r="B38" s="9"/>
      <c r="C38" s="33"/>
      <c r="E38" s="147"/>
      <c r="F38" s="147"/>
    </row>
    <row r="39" spans="1:10" s="8" customFormat="1">
      <c r="A39" s="165"/>
      <c r="B39" s="9"/>
      <c r="C39" s="33"/>
      <c r="E39" s="147"/>
      <c r="F39" s="147"/>
    </row>
    <row r="40" spans="1:10" s="8" customFormat="1">
      <c r="A40" s="165"/>
      <c r="B40" s="9"/>
      <c r="C40" s="33"/>
      <c r="E40" s="147"/>
      <c r="F40" s="147"/>
    </row>
    <row r="41" spans="1:10" s="8" customFormat="1">
      <c r="A41" s="165"/>
      <c r="B41" s="9"/>
      <c r="C41" s="33"/>
      <c r="E41" s="147"/>
      <c r="F41" s="147"/>
    </row>
    <row r="42" spans="1:10" s="8" customFormat="1">
      <c r="A42" s="165"/>
      <c r="B42" s="9"/>
      <c r="C42" s="33"/>
      <c r="E42" s="147"/>
      <c r="F42" s="147"/>
    </row>
    <row r="43" spans="1:10" s="8" customFormat="1">
      <c r="A43" s="165"/>
      <c r="B43" s="9"/>
      <c r="C43" s="33"/>
      <c r="E43" s="147"/>
      <c r="F43" s="147"/>
    </row>
    <row r="44" spans="1:10" s="8" customFormat="1">
      <c r="A44" s="165"/>
      <c r="B44" s="9"/>
      <c r="C44" s="33"/>
      <c r="E44" s="147"/>
      <c r="F44" s="147"/>
    </row>
    <row r="45" spans="1:10" s="8" customFormat="1">
      <c r="A45" s="165"/>
      <c r="B45" s="9"/>
      <c r="C45" s="33"/>
      <c r="E45" s="147"/>
      <c r="F45" s="147"/>
    </row>
    <row r="46" spans="1:10" s="8" customFormat="1">
      <c r="A46" s="165"/>
      <c r="B46" s="9"/>
      <c r="C46" s="33"/>
      <c r="E46" s="147"/>
      <c r="F46" s="147"/>
    </row>
    <row r="47" spans="1:10" s="8" customFormat="1">
      <c r="A47" s="165"/>
      <c r="B47" s="9"/>
      <c r="C47" s="33"/>
      <c r="E47" s="147"/>
      <c r="F47" s="147"/>
    </row>
    <row r="48" spans="1:10" s="8" customFormat="1">
      <c r="A48" s="165"/>
      <c r="B48" s="9"/>
      <c r="C48" s="33"/>
      <c r="E48" s="147"/>
      <c r="F48" s="147"/>
    </row>
    <row r="49" spans="1:6" s="8" customFormat="1">
      <c r="A49" s="165"/>
      <c r="B49" s="9"/>
      <c r="C49" s="33"/>
      <c r="E49" s="147"/>
      <c r="F49" s="147"/>
    </row>
    <row r="50" spans="1:6" s="8" customFormat="1">
      <c r="A50" s="165"/>
      <c r="B50" s="9"/>
      <c r="C50" s="33"/>
      <c r="E50" s="147"/>
      <c r="F50" s="147"/>
    </row>
    <row r="51" spans="1:6" s="8" customFormat="1">
      <c r="A51" s="165"/>
      <c r="B51" s="9"/>
      <c r="C51" s="33"/>
      <c r="E51" s="147"/>
      <c r="F51" s="147"/>
    </row>
    <row r="52" spans="1:6" s="8" customFormat="1">
      <c r="A52" s="165"/>
      <c r="B52" s="9"/>
      <c r="C52" s="33"/>
      <c r="E52" s="147"/>
      <c r="F52" s="147"/>
    </row>
    <row r="53" spans="1:6" s="8" customFormat="1">
      <c r="A53" s="165"/>
      <c r="B53" s="9"/>
      <c r="C53" s="33"/>
      <c r="E53" s="147"/>
      <c r="F53" s="147"/>
    </row>
    <row r="54" spans="1:6" s="8" customFormat="1">
      <c r="A54" s="165"/>
      <c r="B54" s="9"/>
      <c r="C54" s="33"/>
      <c r="E54" s="147"/>
      <c r="F54" s="147"/>
    </row>
    <row r="55" spans="1:6" s="8" customFormat="1">
      <c r="A55" s="165"/>
      <c r="B55" s="9"/>
      <c r="C55" s="33"/>
      <c r="E55" s="147"/>
      <c r="F55" s="147"/>
    </row>
    <row r="56" spans="1:6" s="8" customFormat="1">
      <c r="A56" s="165"/>
      <c r="B56" s="9"/>
      <c r="C56" s="33"/>
      <c r="E56" s="147"/>
      <c r="F56" s="147"/>
    </row>
    <row r="57" spans="1:6" s="8" customFormat="1">
      <c r="A57" s="165"/>
      <c r="B57" s="9"/>
      <c r="C57" s="33"/>
      <c r="E57" s="147"/>
      <c r="F57" s="147"/>
    </row>
    <row r="58" spans="1:6" s="8" customFormat="1">
      <c r="A58" s="165"/>
      <c r="B58" s="9"/>
      <c r="C58" s="33"/>
      <c r="E58" s="147"/>
      <c r="F58" s="147"/>
    </row>
    <row r="59" spans="1:6" s="8" customFormat="1">
      <c r="A59" s="165"/>
      <c r="B59" s="9"/>
      <c r="C59" s="33"/>
      <c r="E59" s="147"/>
      <c r="F59" s="147"/>
    </row>
    <row r="60" spans="1:6">
      <c r="A60" s="165"/>
    </row>
    <row r="61" spans="1:6">
      <c r="A61" s="165"/>
    </row>
    <row r="62" spans="1:6">
      <c r="A62" s="165"/>
    </row>
    <row r="63" spans="1:6">
      <c r="A63" s="165"/>
    </row>
    <row r="64" spans="1:6">
      <c r="A64" s="165"/>
    </row>
    <row r="65" spans="1:1">
      <c r="A65" s="165"/>
    </row>
    <row r="66" spans="1:1">
      <c r="A66" s="165"/>
    </row>
    <row r="67" spans="1:1">
      <c r="A67" s="165"/>
    </row>
    <row r="68" spans="1:1">
      <c r="A68" s="165"/>
    </row>
    <row r="69" spans="1:1">
      <c r="A69" s="165"/>
    </row>
    <row r="70" spans="1:1">
      <c r="A70" s="165"/>
    </row>
    <row r="71" spans="1:1">
      <c r="A71" s="165"/>
    </row>
    <row r="72" spans="1:1">
      <c r="A72" s="165"/>
    </row>
    <row r="73" spans="1:1">
      <c r="A73" s="165"/>
    </row>
    <row r="74" spans="1:1">
      <c r="A74" s="165"/>
    </row>
    <row r="75" spans="1:1">
      <c r="A75" s="165"/>
    </row>
    <row r="76" spans="1:1">
      <c r="A76" s="165"/>
    </row>
    <row r="77" spans="1:1">
      <c r="A77" s="165"/>
    </row>
    <row r="78" spans="1:1">
      <c r="A78" s="165"/>
    </row>
    <row r="79" spans="1:1">
      <c r="A79" s="165"/>
    </row>
    <row r="80" spans="1:1">
      <c r="A80" s="165"/>
    </row>
    <row r="81" spans="1:1">
      <c r="A81" s="165"/>
    </row>
    <row r="82" spans="1:1">
      <c r="A82" s="165"/>
    </row>
    <row r="83" spans="1:1">
      <c r="A83" s="165"/>
    </row>
    <row r="84" spans="1:1">
      <c r="A84" s="165"/>
    </row>
    <row r="85" spans="1:1">
      <c r="A85" s="165"/>
    </row>
    <row r="86" spans="1:1">
      <c r="A86" s="165"/>
    </row>
    <row r="87" spans="1:1">
      <c r="A87" s="165"/>
    </row>
    <row r="88" spans="1:1">
      <c r="A88" s="165"/>
    </row>
    <row r="89" spans="1:1">
      <c r="A89" s="165"/>
    </row>
    <row r="90" spans="1:1">
      <c r="A90" s="165"/>
    </row>
    <row r="91" spans="1:1">
      <c r="A91" s="165"/>
    </row>
    <row r="92" spans="1:1">
      <c r="A92" s="165"/>
    </row>
    <row r="93" spans="1:1">
      <c r="A93" s="165"/>
    </row>
    <row r="94" spans="1:1">
      <c r="A94" s="165"/>
    </row>
    <row r="95" spans="1:1">
      <c r="A95" s="165"/>
    </row>
    <row r="96" spans="1:1">
      <c r="A96" s="165"/>
    </row>
    <row r="97" spans="1:1">
      <c r="A97" s="165"/>
    </row>
    <row r="98" spans="1:1">
      <c r="A98" s="165"/>
    </row>
    <row r="99" spans="1:1">
      <c r="A99" s="165"/>
    </row>
    <row r="100" spans="1:1">
      <c r="A100" s="165"/>
    </row>
    <row r="101" spans="1:1">
      <c r="A101" s="165"/>
    </row>
    <row r="102" spans="1:1">
      <c r="A102" s="165"/>
    </row>
    <row r="103" spans="1:1">
      <c r="A103" s="165"/>
    </row>
    <row r="104" spans="1:1">
      <c r="A104" s="165"/>
    </row>
    <row r="105" spans="1:1">
      <c r="A105" s="165"/>
    </row>
    <row r="106" spans="1:1">
      <c r="A106" s="165"/>
    </row>
    <row r="107" spans="1:1">
      <c r="A107" s="165"/>
    </row>
    <row r="108" spans="1:1">
      <c r="A108" s="165"/>
    </row>
    <row r="109" spans="1:1">
      <c r="A109" s="165"/>
    </row>
    <row r="110" spans="1:1">
      <c r="A110" s="165"/>
    </row>
    <row r="111" spans="1:1">
      <c r="A111" s="165"/>
    </row>
    <row r="112" spans="1:1">
      <c r="A112" s="165"/>
    </row>
    <row r="113" spans="1:1">
      <c r="A113" s="165"/>
    </row>
    <row r="114" spans="1:1">
      <c r="A114" s="165"/>
    </row>
    <row r="115" spans="1:1">
      <c r="A115" s="165"/>
    </row>
    <row r="116" spans="1:1">
      <c r="A116" s="165"/>
    </row>
    <row r="117" spans="1:1">
      <c r="A117" s="165"/>
    </row>
    <row r="118" spans="1:1">
      <c r="A118" s="165"/>
    </row>
    <row r="119" spans="1:1">
      <c r="A119" s="165"/>
    </row>
    <row r="120" spans="1:1">
      <c r="A120" s="165"/>
    </row>
    <row r="121" spans="1:1">
      <c r="A121" s="165"/>
    </row>
    <row r="122" spans="1:1">
      <c r="A122" s="165"/>
    </row>
    <row r="123" spans="1:1">
      <c r="A123" s="165"/>
    </row>
    <row r="124" spans="1:1">
      <c r="A124" s="165"/>
    </row>
    <row r="125" spans="1:1">
      <c r="A125" s="165"/>
    </row>
    <row r="126" spans="1:1">
      <c r="A126" s="165"/>
    </row>
    <row r="127" spans="1:1">
      <c r="A127" s="165"/>
    </row>
    <row r="128" spans="1:1">
      <c r="A128" s="165"/>
    </row>
    <row r="129" spans="1:1">
      <c r="A129" s="165"/>
    </row>
    <row r="130" spans="1:1">
      <c r="A130" s="165"/>
    </row>
    <row r="131" spans="1:1">
      <c r="A131" s="165"/>
    </row>
    <row r="132" spans="1:1">
      <c r="A132" s="165"/>
    </row>
    <row r="133" spans="1:1">
      <c r="A133" s="165"/>
    </row>
    <row r="134" spans="1:1">
      <c r="A134" s="165"/>
    </row>
    <row r="135" spans="1:1">
      <c r="A135" s="165"/>
    </row>
  </sheetData>
  <mergeCells count="3">
    <mergeCell ref="B1:F1"/>
    <mergeCell ref="D3:E3"/>
    <mergeCell ref="F22:G22"/>
  </mergeCells>
  <phoneticPr fontId="12" type="noConversion"/>
  <printOptions horizontalCentered="1"/>
  <pageMargins left="0.74803149606299202" right="0.74803149606299202" top="0.70866141732283505" bottom="0.94488188976377996" header="1.1000000000000001" footer="0.62992125984252001"/>
  <pageSetup paperSize="9" orientation="landscape" r:id="rId1"/>
  <headerFooter>
    <oddHeader>&amp;R&amp;"宋体,加粗"&amp;10第 &amp;P 页，共 &amp;N 页</oddHeader>
  </headerFooter>
  <legacy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G23"/>
  <sheetViews>
    <sheetView workbookViewId="0">
      <selection activeCell="A2" sqref="A2:G2"/>
    </sheetView>
  </sheetViews>
  <sheetFormatPr defaultColWidth="8.75" defaultRowHeight="15.75"/>
  <cols>
    <col min="1" max="1" width="8.75" style="9"/>
    <col min="2" max="2" width="21" style="9" customWidth="1"/>
    <col min="3" max="4" width="15.25" style="9" customWidth="1"/>
    <col min="5" max="5" width="19.5" style="9" customWidth="1"/>
    <col min="6" max="6" width="20.75" style="9" customWidth="1"/>
    <col min="7" max="7" width="15.25" style="9" customWidth="1"/>
    <col min="8" max="16384" width="8.75" style="9"/>
  </cols>
  <sheetData>
    <row r="1" spans="1:7" ht="31.15" customHeight="1">
      <c r="B1" s="74"/>
      <c r="C1" s="965" t="s">
        <v>1259</v>
      </c>
      <c r="D1" s="972"/>
      <c r="E1" s="972"/>
      <c r="F1" s="74"/>
      <c r="G1" s="11" t="s">
        <v>1260</v>
      </c>
    </row>
    <row r="2" spans="1:7">
      <c r="A2" s="1015" t="s">
        <v>467</v>
      </c>
      <c r="B2" s="1015"/>
      <c r="C2" s="1015"/>
      <c r="D2" s="1015"/>
      <c r="E2" s="1015"/>
      <c r="F2" s="1016"/>
      <c r="G2" s="1016"/>
    </row>
    <row r="3" spans="1:7" customFormat="1" ht="21" customHeight="1">
      <c r="A3" s="3" t="str">
        <f>分类汇总表!A3</f>
        <v>产权持有人名称：毕节赛德水泥有限公司</v>
      </c>
      <c r="B3" s="3"/>
      <c r="C3" s="125"/>
      <c r="D3" s="126" t="str">
        <f>分类汇总表!D3</f>
        <v xml:space="preserve">          评估基准日：2022年12月31日</v>
      </c>
      <c r="E3" s="15"/>
      <c r="F3" s="127"/>
      <c r="G3" s="128" t="s">
        <v>240</v>
      </c>
    </row>
    <row r="4" spans="1:7" ht="21" customHeight="1">
      <c r="A4" s="76" t="s">
        <v>88</v>
      </c>
      <c r="B4" s="76" t="s">
        <v>478</v>
      </c>
      <c r="C4" s="76" t="s">
        <v>262</v>
      </c>
      <c r="D4" s="76" t="s">
        <v>479</v>
      </c>
      <c r="E4" s="77" t="s">
        <v>24</v>
      </c>
      <c r="F4" s="76" t="s">
        <v>25</v>
      </c>
      <c r="G4" s="76" t="s">
        <v>190</v>
      </c>
    </row>
    <row r="5" spans="1:7" ht="21" customHeight="1">
      <c r="A5" s="19">
        <f>ROW()-4</f>
        <v>1</v>
      </c>
      <c r="B5" s="129"/>
      <c r="C5" s="130"/>
      <c r="D5" s="76"/>
      <c r="E5" s="131"/>
      <c r="F5" s="132"/>
      <c r="G5" s="133"/>
    </row>
    <row r="6" spans="1:7" ht="21" customHeight="1">
      <c r="A6" s="19">
        <f>ROW()-4</f>
        <v>2</v>
      </c>
      <c r="B6" s="134"/>
      <c r="C6" s="135"/>
      <c r="D6" s="134"/>
      <c r="E6" s="86"/>
      <c r="F6" s="136"/>
      <c r="G6" s="82"/>
    </row>
    <row r="7" spans="1:7" ht="21" customHeight="1">
      <c r="A7" s="19">
        <f>ROW()-4</f>
        <v>3</v>
      </c>
      <c r="B7" s="134"/>
      <c r="C7" s="135"/>
      <c r="D7" s="87"/>
      <c r="E7" s="86"/>
      <c r="F7" s="136"/>
      <c r="G7" s="137"/>
    </row>
    <row r="8" spans="1:7" ht="21" customHeight="1">
      <c r="A8" s="19">
        <f>ROW()-4</f>
        <v>4</v>
      </c>
      <c r="B8" s="134"/>
      <c r="C8" s="135"/>
      <c r="D8" s="134"/>
      <c r="E8" s="86"/>
      <c r="F8" s="136"/>
      <c r="G8" s="137"/>
    </row>
    <row r="9" spans="1:7" ht="21" customHeight="1">
      <c r="A9" s="19">
        <f>ROW()-4</f>
        <v>5</v>
      </c>
      <c r="B9" s="134"/>
      <c r="C9" s="135"/>
      <c r="D9" s="134"/>
      <c r="E9" s="86"/>
      <c r="F9" s="136"/>
      <c r="G9" s="137"/>
    </row>
    <row r="10" spans="1:7" ht="21" customHeight="1">
      <c r="A10" s="138"/>
      <c r="B10" s="134"/>
      <c r="C10" s="135"/>
      <c r="D10" s="134"/>
      <c r="E10" s="86"/>
      <c r="F10" s="136"/>
      <c r="G10" s="137"/>
    </row>
    <row r="11" spans="1:7" ht="21" customHeight="1">
      <c r="A11" s="138"/>
      <c r="B11" s="134"/>
      <c r="C11" s="135"/>
      <c r="D11" s="134"/>
      <c r="E11" s="86"/>
      <c r="F11" s="136"/>
      <c r="G11" s="137"/>
    </row>
    <row r="12" spans="1:7" ht="21" customHeight="1">
      <c r="A12" s="138"/>
      <c r="B12" s="134"/>
      <c r="C12" s="135"/>
      <c r="D12" s="134"/>
      <c r="E12" s="86"/>
      <c r="F12" s="136"/>
      <c r="G12" s="137"/>
    </row>
    <row r="13" spans="1:7" ht="21" customHeight="1">
      <c r="A13" s="138"/>
      <c r="B13" s="134"/>
      <c r="C13" s="135"/>
      <c r="D13" s="134"/>
      <c r="E13" s="86"/>
      <c r="F13" s="136"/>
      <c r="G13" s="137"/>
    </row>
    <row r="14" spans="1:7" ht="21" customHeight="1">
      <c r="A14" s="138"/>
      <c r="B14" s="134"/>
      <c r="C14" s="135"/>
      <c r="D14" s="134"/>
      <c r="E14" s="86"/>
      <c r="F14" s="136"/>
      <c r="G14" s="137"/>
    </row>
    <row r="15" spans="1:7" ht="21" customHeight="1">
      <c r="A15" s="138"/>
      <c r="B15" s="134"/>
      <c r="C15" s="135"/>
      <c r="D15" s="134"/>
      <c r="E15" s="86"/>
      <c r="F15" s="136"/>
      <c r="G15" s="137"/>
    </row>
    <row r="16" spans="1:7" ht="21" customHeight="1">
      <c r="A16" s="138"/>
      <c r="B16" s="134"/>
      <c r="C16" s="135"/>
      <c r="D16" s="134"/>
      <c r="E16" s="86"/>
      <c r="F16" s="136"/>
      <c r="G16" s="137"/>
    </row>
    <row r="17" spans="1:7" ht="21" customHeight="1">
      <c r="A17" s="138"/>
      <c r="B17" s="134"/>
      <c r="C17" s="135"/>
      <c r="D17" s="134"/>
      <c r="E17" s="86"/>
      <c r="F17" s="136"/>
      <c r="G17" s="137"/>
    </row>
    <row r="18" spans="1:7" ht="21" customHeight="1">
      <c r="A18" s="138"/>
      <c r="B18" s="134"/>
      <c r="C18" s="85"/>
      <c r="D18" s="139"/>
      <c r="E18" s="86"/>
      <c r="F18" s="136"/>
      <c r="G18" s="137"/>
    </row>
    <row r="19" spans="1:7" ht="21" customHeight="1">
      <c r="A19" s="138"/>
      <c r="B19" s="134"/>
      <c r="C19" s="85"/>
      <c r="D19" s="139"/>
      <c r="E19" s="86"/>
      <c r="F19" s="136"/>
      <c r="G19" s="137"/>
    </row>
    <row r="20" spans="1:7" ht="21" customHeight="1">
      <c r="A20" s="82"/>
      <c r="B20" s="139"/>
      <c r="C20" s="85"/>
      <c r="D20" s="85"/>
      <c r="E20" s="86"/>
      <c r="F20" s="86"/>
      <c r="G20" s="82"/>
    </row>
    <row r="21" spans="1:7" ht="21" customHeight="1">
      <c r="A21" s="82"/>
      <c r="B21" s="140" t="s">
        <v>1258</v>
      </c>
      <c r="C21" s="85"/>
      <c r="D21" s="85"/>
      <c r="E21" s="86">
        <f>SUM(E5:E20)</f>
        <v>0</v>
      </c>
      <c r="F21" s="86">
        <f>SUM(F5:F20)</f>
        <v>0</v>
      </c>
      <c r="G21" s="82"/>
    </row>
    <row r="22" spans="1:7">
      <c r="A22" s="29" t="s">
        <v>1261</v>
      </c>
      <c r="B22" s="7"/>
      <c r="C22" s="7"/>
      <c r="D22" s="29" t="s">
        <v>1262</v>
      </c>
      <c r="E22" s="50"/>
      <c r="F22" s="1150" t="s">
        <v>82</v>
      </c>
      <c r="G22" s="1150"/>
    </row>
    <row r="23" spans="1:7">
      <c r="A23" s="29" t="s">
        <v>1263</v>
      </c>
      <c r="B23" s="5"/>
      <c r="C23" s="5"/>
      <c r="D23" s="5"/>
      <c r="E23" s="50"/>
      <c r="F23" s="50"/>
      <c r="G23" s="5"/>
    </row>
  </sheetData>
  <mergeCells count="3">
    <mergeCell ref="C1:E1"/>
    <mergeCell ref="A2:G2"/>
    <mergeCell ref="F22:G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T146"/>
  <sheetViews>
    <sheetView workbookViewId="0">
      <selection activeCell="E23" sqref="E23"/>
    </sheetView>
  </sheetViews>
  <sheetFormatPr defaultColWidth="8.75" defaultRowHeight="15.75"/>
  <cols>
    <col min="1" max="1" width="9.25" style="2" customWidth="1"/>
    <col min="2" max="2" width="17.75" style="2" customWidth="1"/>
    <col min="3" max="4" width="13.625" style="2" customWidth="1"/>
    <col min="5" max="5" width="11.625" style="2" customWidth="1"/>
    <col min="6" max="7" width="16.25" style="104" customWidth="1"/>
    <col min="8" max="8" width="17.75" style="2" customWidth="1"/>
    <col min="9" max="9" width="14.25" style="2" customWidth="1"/>
    <col min="10" max="16384" width="8.75" style="2"/>
  </cols>
  <sheetData>
    <row r="1" spans="1:20" s="1" customFormat="1" ht="30" customHeight="1">
      <c r="E1" s="10" t="s">
        <v>1264</v>
      </c>
      <c r="F1" s="111"/>
      <c r="G1" s="112"/>
      <c r="H1" s="11" t="s">
        <v>1265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5" customHeight="1">
      <c r="H2" s="13"/>
      <c r="I2" s="31"/>
      <c r="J2" s="31"/>
      <c r="K2" s="31"/>
      <c r="L2" s="31"/>
    </row>
    <row r="3" spans="1:20" s="3" customFormat="1" ht="21" customHeight="1">
      <c r="A3" s="3" t="str">
        <f>分类汇总表!A3</f>
        <v>产权持有人名称：毕节赛德水泥有限公司</v>
      </c>
      <c r="D3" s="113" t="str">
        <f>非流动负债汇总!D3</f>
        <v xml:space="preserve">                               评估基准日：2022年12月31日</v>
      </c>
      <c r="G3" s="106"/>
      <c r="H3" s="15" t="s">
        <v>184</v>
      </c>
      <c r="I3" s="122"/>
    </row>
    <row r="4" spans="1:20" s="4" customFormat="1" ht="21" customHeight="1">
      <c r="A4" s="17" t="s">
        <v>88</v>
      </c>
      <c r="B4" s="17" t="s">
        <v>228</v>
      </c>
      <c r="C4" s="17" t="s">
        <v>262</v>
      </c>
      <c r="D4" s="17" t="s">
        <v>513</v>
      </c>
      <c r="E4" s="17" t="s">
        <v>1266</v>
      </c>
      <c r="F4" s="107" t="s">
        <v>189</v>
      </c>
      <c r="G4" s="108" t="s">
        <v>25</v>
      </c>
      <c r="H4" s="17" t="s">
        <v>160</v>
      </c>
    </row>
    <row r="5" spans="1:20" s="5" customFormat="1" ht="21" customHeight="1">
      <c r="A5" s="19">
        <f t="shared" ref="A5:A10" si="0">ROW()-4</f>
        <v>1</v>
      </c>
      <c r="B5" s="114"/>
      <c r="C5" s="115"/>
      <c r="D5" s="115"/>
      <c r="E5" s="116"/>
      <c r="F5" s="117"/>
      <c r="G5" s="117"/>
      <c r="H5" s="20"/>
    </row>
    <row r="6" spans="1:20" s="5" customFormat="1" ht="21" customHeight="1">
      <c r="A6" s="19">
        <f t="shared" si="0"/>
        <v>2</v>
      </c>
      <c r="B6" s="114"/>
      <c r="C6" s="115"/>
      <c r="D6" s="115"/>
      <c r="E6" s="116"/>
      <c r="F6" s="117"/>
      <c r="G6" s="117"/>
      <c r="H6" s="20"/>
    </row>
    <row r="7" spans="1:20" s="5" customFormat="1" ht="21" customHeight="1">
      <c r="A7" s="19">
        <f t="shared" si="0"/>
        <v>3</v>
      </c>
      <c r="B7" s="114"/>
      <c r="C7" s="115"/>
      <c r="D7" s="115"/>
      <c r="E7" s="116"/>
      <c r="F7" s="117"/>
      <c r="G7" s="117"/>
      <c r="H7" s="20"/>
    </row>
    <row r="8" spans="1:20" s="5" customFormat="1" ht="21" customHeight="1">
      <c r="A8" s="19">
        <f t="shared" si="0"/>
        <v>4</v>
      </c>
      <c r="B8" s="114"/>
      <c r="C8" s="115"/>
      <c r="D8" s="115"/>
      <c r="E8" s="116"/>
      <c r="F8" s="117"/>
      <c r="G8" s="117"/>
      <c r="H8" s="20"/>
    </row>
    <row r="9" spans="1:20" s="5" customFormat="1" ht="21" customHeight="1">
      <c r="A9" s="19">
        <f t="shared" si="0"/>
        <v>5</v>
      </c>
      <c r="B9" s="114"/>
      <c r="C9" s="115"/>
      <c r="D9" s="115"/>
      <c r="E9" s="116"/>
      <c r="F9" s="117"/>
      <c r="G9" s="117"/>
      <c r="H9" s="20"/>
    </row>
    <row r="10" spans="1:20" s="5" customFormat="1" ht="21" customHeight="1">
      <c r="A10" s="19">
        <f t="shared" si="0"/>
        <v>6</v>
      </c>
      <c r="B10" s="114"/>
      <c r="C10" s="115"/>
      <c r="D10" s="115"/>
      <c r="E10" s="116"/>
      <c r="F10" s="117"/>
      <c r="G10" s="117"/>
      <c r="H10" s="20"/>
    </row>
    <row r="11" spans="1:20" s="5" customFormat="1" ht="21" customHeight="1">
      <c r="A11" s="118"/>
      <c r="B11" s="114"/>
      <c r="C11" s="115"/>
      <c r="D11" s="115"/>
      <c r="E11" s="116"/>
      <c r="F11" s="117"/>
      <c r="G11" s="117"/>
      <c r="H11" s="20"/>
    </row>
    <row r="12" spans="1:20" s="5" customFormat="1" ht="21" customHeight="1">
      <c r="A12" s="118"/>
      <c r="B12" s="114"/>
      <c r="C12" s="115"/>
      <c r="D12" s="115"/>
      <c r="E12" s="116"/>
      <c r="F12" s="117"/>
      <c r="G12" s="117"/>
      <c r="H12" s="20"/>
    </row>
    <row r="13" spans="1:20" s="5" customFormat="1" ht="21" customHeight="1">
      <c r="A13" s="118"/>
      <c r="B13" s="114"/>
      <c r="C13" s="115"/>
      <c r="D13" s="115"/>
      <c r="E13" s="116"/>
      <c r="F13" s="117"/>
      <c r="G13" s="117"/>
      <c r="H13" s="20"/>
    </row>
    <row r="14" spans="1:20" s="5" customFormat="1" ht="21" customHeight="1">
      <c r="A14" s="118"/>
      <c r="B14" s="114"/>
      <c r="C14" s="115"/>
      <c r="D14" s="115"/>
      <c r="E14" s="116"/>
      <c r="F14" s="117"/>
      <c r="G14" s="117"/>
      <c r="H14" s="20"/>
    </row>
    <row r="15" spans="1:20" s="5" customFormat="1" ht="21" customHeight="1">
      <c r="A15" s="118"/>
      <c r="B15" s="114"/>
      <c r="C15" s="115"/>
      <c r="D15" s="115"/>
      <c r="E15" s="116"/>
      <c r="F15" s="117"/>
      <c r="G15" s="117"/>
      <c r="H15" s="20"/>
    </row>
    <row r="16" spans="1:20" s="5" customFormat="1" ht="21" customHeight="1">
      <c r="A16" s="118"/>
      <c r="B16" s="114"/>
      <c r="C16" s="115"/>
      <c r="D16" s="115"/>
      <c r="E16" s="116"/>
      <c r="F16" s="117"/>
      <c r="G16" s="117"/>
      <c r="H16" s="20"/>
    </row>
    <row r="17" spans="1:8" s="5" customFormat="1" ht="21" customHeight="1">
      <c r="A17" s="118"/>
      <c r="B17" s="114"/>
      <c r="C17" s="115"/>
      <c r="D17" s="115"/>
      <c r="E17" s="116"/>
      <c r="F17" s="117"/>
      <c r="G17" s="117"/>
      <c r="H17" s="20"/>
    </row>
    <row r="18" spans="1:8" s="5" customFormat="1" ht="21" customHeight="1">
      <c r="A18" s="118"/>
      <c r="B18" s="114"/>
      <c r="C18" s="115"/>
      <c r="D18" s="115"/>
      <c r="E18" s="116"/>
      <c r="F18" s="117"/>
      <c r="G18" s="117"/>
      <c r="H18" s="20"/>
    </row>
    <row r="19" spans="1:8" s="5" customFormat="1" ht="21" customHeight="1">
      <c r="A19" s="118"/>
      <c r="B19" s="114"/>
      <c r="C19" s="115"/>
      <c r="D19" s="115"/>
      <c r="E19" s="116"/>
      <c r="F19" s="117"/>
      <c r="G19" s="117"/>
      <c r="H19" s="20"/>
    </row>
    <row r="20" spans="1:8" s="5" customFormat="1" ht="21" customHeight="1">
      <c r="A20" s="118"/>
      <c r="B20" s="114"/>
      <c r="C20" s="115"/>
      <c r="D20" s="115"/>
      <c r="E20" s="116"/>
      <c r="F20" s="117"/>
      <c r="G20" s="117"/>
      <c r="H20" s="20"/>
    </row>
    <row r="21" spans="1:8" s="6" customFormat="1" ht="21" customHeight="1">
      <c r="A21" s="119"/>
      <c r="B21" s="120" t="s">
        <v>181</v>
      </c>
      <c r="C21" s="120"/>
      <c r="D21" s="120"/>
      <c r="E21" s="119"/>
      <c r="F21" s="121">
        <f>SUM(F5:F20)</f>
        <v>0</v>
      </c>
      <c r="G21" s="121">
        <f>SUM(G5:G20)</f>
        <v>0</v>
      </c>
      <c r="H21" s="27"/>
    </row>
    <row r="22" spans="1:8" s="7" customFormat="1" ht="14.25" customHeight="1">
      <c r="A22" s="29" t="str">
        <f>填表必读!A9&amp;填表必读!B9</f>
        <v>产权持有人填表人：刘竹</v>
      </c>
      <c r="D22" s="29" t="str">
        <f>填表必读!A13&amp;填表必读!B13</f>
        <v>评估人员：</v>
      </c>
      <c r="F22" s="67"/>
      <c r="G22" s="1146" t="str">
        <f>现金!G21</f>
        <v>北京卓信大华资产评估有限公司</v>
      </c>
      <c r="H22" s="1146"/>
    </row>
    <row r="23" spans="1:8" s="5" customFormat="1" ht="12.75">
      <c r="A23" s="29" t="str">
        <f>填表必读!A11&amp;填表必读!B11</f>
        <v>填表日期：2023年5月5日</v>
      </c>
      <c r="F23" s="67"/>
      <c r="G23" s="67"/>
    </row>
    <row r="24" spans="1:8" s="5" customFormat="1" ht="12.75">
      <c r="F24" s="67"/>
      <c r="G24" s="67"/>
    </row>
    <row r="25" spans="1:8" s="5" customFormat="1" ht="12.75">
      <c r="F25" s="67"/>
      <c r="G25" s="67"/>
    </row>
    <row r="26" spans="1:8" s="5" customFormat="1" ht="12.75">
      <c r="F26" s="67"/>
      <c r="G26" s="67"/>
    </row>
    <row r="27" spans="1:8" s="5" customFormat="1" ht="12.75">
      <c r="F27" s="67"/>
      <c r="G27" s="67"/>
    </row>
    <row r="28" spans="1:8" s="5" customFormat="1" ht="12.75">
      <c r="F28" s="67"/>
      <c r="G28" s="67"/>
    </row>
    <row r="29" spans="1:8" s="5" customFormat="1" ht="12.75">
      <c r="F29" s="67"/>
      <c r="G29" s="67"/>
    </row>
    <row r="30" spans="1:8" s="5" customFormat="1" ht="12.75">
      <c r="F30" s="67"/>
      <c r="G30" s="67"/>
    </row>
    <row r="31" spans="1:8" s="5" customFormat="1" ht="12.75">
      <c r="F31" s="67"/>
      <c r="G31" s="67"/>
    </row>
    <row r="32" spans="1:8" s="5" customFormat="1" ht="12.75">
      <c r="F32" s="67"/>
      <c r="G32" s="67"/>
    </row>
    <row r="33" spans="6:7" s="5" customFormat="1" ht="12.75">
      <c r="F33" s="67"/>
      <c r="G33" s="67"/>
    </row>
    <row r="34" spans="6:7" s="5" customFormat="1" ht="12.75">
      <c r="F34" s="67"/>
      <c r="G34" s="67"/>
    </row>
    <row r="35" spans="6:7" s="5" customFormat="1" ht="12.75">
      <c r="F35" s="67"/>
      <c r="G35" s="67"/>
    </row>
    <row r="36" spans="6:7" s="5" customFormat="1" ht="12.75">
      <c r="F36" s="67"/>
      <c r="G36" s="67"/>
    </row>
    <row r="37" spans="6:7" s="5" customFormat="1" ht="12.75">
      <c r="F37" s="67"/>
      <c r="G37" s="67"/>
    </row>
    <row r="38" spans="6:7" s="5" customFormat="1" ht="12.75">
      <c r="F38" s="67"/>
      <c r="G38" s="67"/>
    </row>
    <row r="39" spans="6:7" s="5" customFormat="1" ht="12.75">
      <c r="F39" s="67"/>
      <c r="G39" s="67"/>
    </row>
    <row r="40" spans="6:7" s="5" customFormat="1" ht="12.75">
      <c r="F40" s="67"/>
      <c r="G40" s="67"/>
    </row>
    <row r="41" spans="6:7" s="5" customFormat="1" ht="12.75">
      <c r="F41" s="67"/>
      <c r="G41" s="67"/>
    </row>
    <row r="42" spans="6:7" s="5" customFormat="1" ht="12.75">
      <c r="F42" s="67"/>
      <c r="G42" s="67"/>
    </row>
    <row r="43" spans="6:7" s="5" customFormat="1" ht="12.75">
      <c r="F43" s="67"/>
      <c r="G43" s="67"/>
    </row>
    <row r="44" spans="6:7" s="5" customFormat="1" ht="12.75">
      <c r="F44" s="67"/>
      <c r="G44" s="67"/>
    </row>
    <row r="45" spans="6:7" s="5" customFormat="1" ht="12.75">
      <c r="F45" s="67"/>
      <c r="G45" s="67"/>
    </row>
    <row r="46" spans="6:7" s="5" customFormat="1" ht="12.75">
      <c r="F46" s="67"/>
      <c r="G46" s="67"/>
    </row>
    <row r="47" spans="6:7" s="31" customFormat="1" ht="12.75">
      <c r="F47" s="112"/>
      <c r="G47" s="112"/>
    </row>
    <row r="48" spans="6:7" s="31" customFormat="1" ht="12.75">
      <c r="F48" s="112"/>
      <c r="G48" s="112"/>
    </row>
    <row r="49" spans="6:7" s="31" customFormat="1" ht="12.75">
      <c r="F49" s="112"/>
      <c r="G49" s="112"/>
    </row>
    <row r="50" spans="6:7" s="31" customFormat="1" ht="12.75">
      <c r="F50" s="112"/>
      <c r="G50" s="112"/>
    </row>
    <row r="51" spans="6:7" s="31" customFormat="1" ht="12.75">
      <c r="F51" s="112"/>
      <c r="G51" s="112"/>
    </row>
    <row r="52" spans="6:7" s="31" customFormat="1" ht="12.75">
      <c r="F52" s="112"/>
      <c r="G52" s="112"/>
    </row>
    <row r="53" spans="6:7" s="31" customFormat="1" ht="12.75">
      <c r="F53" s="112"/>
      <c r="G53" s="112"/>
    </row>
    <row r="54" spans="6:7" s="31" customFormat="1" ht="12.75">
      <c r="F54" s="112"/>
      <c r="G54" s="112"/>
    </row>
    <row r="55" spans="6:7" s="31" customFormat="1" ht="12.75">
      <c r="F55" s="112"/>
      <c r="G55" s="112"/>
    </row>
    <row r="56" spans="6:7" s="31" customFormat="1" ht="12.75">
      <c r="F56" s="112"/>
      <c r="G56" s="112"/>
    </row>
    <row r="57" spans="6:7" s="31" customFormat="1" ht="12.75">
      <c r="F57" s="112"/>
      <c r="G57" s="112"/>
    </row>
    <row r="58" spans="6:7" s="31" customFormat="1" ht="12.75">
      <c r="F58" s="112"/>
      <c r="G58" s="112"/>
    </row>
    <row r="59" spans="6:7" s="31" customFormat="1" ht="12.75">
      <c r="F59" s="112"/>
      <c r="G59" s="112"/>
    </row>
    <row r="60" spans="6:7" s="31" customFormat="1" ht="12.75">
      <c r="F60" s="112"/>
      <c r="G60" s="112"/>
    </row>
    <row r="61" spans="6:7" s="31" customFormat="1" ht="12.75">
      <c r="F61" s="112"/>
      <c r="G61" s="112"/>
    </row>
    <row r="62" spans="6:7" s="31" customFormat="1" ht="12.75">
      <c r="F62" s="112"/>
      <c r="G62" s="112"/>
    </row>
    <row r="63" spans="6:7" s="31" customFormat="1" ht="12.75">
      <c r="F63" s="112"/>
      <c r="G63" s="112"/>
    </row>
    <row r="64" spans="6:7" s="31" customFormat="1" ht="12.75">
      <c r="F64" s="112"/>
      <c r="G64" s="112"/>
    </row>
    <row r="65" spans="1:7" s="31" customFormat="1" ht="12.75">
      <c r="F65" s="112"/>
      <c r="G65" s="112"/>
    </row>
    <row r="66" spans="1:7" s="31" customFormat="1" ht="12.75">
      <c r="F66" s="112"/>
      <c r="G66" s="112"/>
    </row>
    <row r="67" spans="1:7" s="31" customFormat="1" ht="12.75">
      <c r="F67" s="112"/>
      <c r="G67" s="112"/>
    </row>
    <row r="68" spans="1:7" s="31" customFormat="1" ht="12.75">
      <c r="F68" s="112"/>
      <c r="G68" s="112"/>
    </row>
    <row r="69" spans="1:7" s="31" customFormat="1" ht="12.75">
      <c r="F69" s="112"/>
      <c r="G69" s="112"/>
    </row>
    <row r="70" spans="1:7" s="31" customFormat="1" ht="12.75">
      <c r="F70" s="112"/>
      <c r="G70" s="112"/>
    </row>
    <row r="71" spans="1:7" s="31" customFormat="1" ht="12.75">
      <c r="F71" s="112"/>
      <c r="G71" s="112"/>
    </row>
    <row r="72" spans="1:7" s="31" customFormat="1" ht="12.75">
      <c r="F72" s="112"/>
      <c r="G72" s="112"/>
    </row>
    <row r="73" spans="1:7" s="31" customFormat="1" ht="12.75">
      <c r="F73" s="112"/>
      <c r="G73" s="112"/>
    </row>
    <row r="74" spans="1:7" s="31" customFormat="1" ht="12.75">
      <c r="F74" s="112"/>
      <c r="G74" s="112"/>
    </row>
    <row r="75" spans="1:7" s="31" customFormat="1" ht="12.75">
      <c r="F75" s="112"/>
      <c r="G75" s="112"/>
    </row>
    <row r="76" spans="1:7" s="31" customFormat="1" ht="12.75">
      <c r="F76" s="112"/>
      <c r="G76" s="112"/>
    </row>
    <row r="77" spans="1:7" s="31" customFormat="1" ht="12.75">
      <c r="F77" s="112"/>
      <c r="G77" s="112"/>
    </row>
    <row r="78" spans="1:7">
      <c r="A78" s="31"/>
      <c r="B78" s="31"/>
    </row>
    <row r="79" spans="1:7">
      <c r="A79" s="31"/>
      <c r="B79" s="31"/>
    </row>
    <row r="80" spans="1:7">
      <c r="A80" s="31"/>
      <c r="B80" s="31"/>
    </row>
    <row r="81" spans="1:2">
      <c r="A81" s="31"/>
      <c r="B81" s="31"/>
    </row>
    <row r="82" spans="1:2">
      <c r="A82" s="31"/>
      <c r="B82" s="31"/>
    </row>
    <row r="83" spans="1:2">
      <c r="A83" s="31"/>
      <c r="B83" s="31"/>
    </row>
    <row r="84" spans="1:2">
      <c r="A84" s="31"/>
      <c r="B84" s="31"/>
    </row>
    <row r="85" spans="1:2">
      <c r="A85" s="31"/>
      <c r="B85" s="31"/>
    </row>
    <row r="86" spans="1:2">
      <c r="A86" s="31"/>
      <c r="B86" s="31"/>
    </row>
    <row r="87" spans="1:2">
      <c r="A87" s="31"/>
      <c r="B87" s="31"/>
    </row>
    <row r="88" spans="1:2">
      <c r="A88" s="31"/>
      <c r="B88" s="31"/>
    </row>
    <row r="89" spans="1:2">
      <c r="A89" s="31"/>
      <c r="B89" s="31"/>
    </row>
    <row r="90" spans="1:2">
      <c r="A90" s="31"/>
      <c r="B90" s="31"/>
    </row>
    <row r="91" spans="1:2">
      <c r="A91" s="31"/>
      <c r="B91" s="31"/>
    </row>
    <row r="92" spans="1:2">
      <c r="A92" s="31"/>
      <c r="B92" s="31"/>
    </row>
    <row r="93" spans="1:2">
      <c r="A93" s="31"/>
      <c r="B93" s="31"/>
    </row>
    <row r="94" spans="1:2">
      <c r="A94" s="31"/>
      <c r="B94" s="31"/>
    </row>
    <row r="95" spans="1:2">
      <c r="A95" s="31"/>
      <c r="B95" s="31"/>
    </row>
    <row r="96" spans="1:2">
      <c r="A96" s="31"/>
      <c r="B96" s="31"/>
    </row>
    <row r="97" spans="1:2">
      <c r="A97" s="31"/>
      <c r="B97" s="31"/>
    </row>
    <row r="98" spans="1:2">
      <c r="A98" s="31"/>
      <c r="B98" s="31"/>
    </row>
    <row r="99" spans="1:2">
      <c r="A99" s="31"/>
      <c r="B99" s="31"/>
    </row>
    <row r="100" spans="1:2">
      <c r="A100" s="31"/>
      <c r="B100" s="31"/>
    </row>
    <row r="101" spans="1:2">
      <c r="A101" s="31"/>
      <c r="B101" s="31"/>
    </row>
    <row r="102" spans="1:2">
      <c r="A102" s="31"/>
      <c r="B102" s="31"/>
    </row>
    <row r="103" spans="1:2">
      <c r="A103" s="31"/>
      <c r="B103" s="31"/>
    </row>
    <row r="104" spans="1:2">
      <c r="A104" s="31"/>
      <c r="B104" s="31"/>
    </row>
    <row r="105" spans="1:2">
      <c r="A105" s="31"/>
      <c r="B105" s="31"/>
    </row>
    <row r="106" spans="1:2">
      <c r="A106" s="31"/>
      <c r="B106" s="31"/>
    </row>
    <row r="107" spans="1:2">
      <c r="A107" s="31"/>
      <c r="B107" s="31"/>
    </row>
    <row r="108" spans="1:2">
      <c r="A108" s="31"/>
      <c r="B108" s="31"/>
    </row>
    <row r="109" spans="1:2">
      <c r="A109" s="31"/>
      <c r="B109" s="31"/>
    </row>
    <row r="110" spans="1:2">
      <c r="A110" s="31"/>
      <c r="B110" s="31"/>
    </row>
    <row r="111" spans="1:2">
      <c r="A111" s="31"/>
      <c r="B111" s="31"/>
    </row>
    <row r="112" spans="1:2">
      <c r="A112" s="31"/>
      <c r="B112" s="31"/>
    </row>
    <row r="113" spans="1:2">
      <c r="A113" s="31"/>
      <c r="B113" s="31"/>
    </row>
    <row r="114" spans="1:2">
      <c r="A114" s="31"/>
      <c r="B114" s="31"/>
    </row>
    <row r="115" spans="1:2">
      <c r="A115" s="31"/>
      <c r="B115" s="31"/>
    </row>
    <row r="116" spans="1:2">
      <c r="A116" s="31"/>
      <c r="B116" s="31"/>
    </row>
    <row r="117" spans="1:2">
      <c r="A117" s="31"/>
      <c r="B117" s="31"/>
    </row>
    <row r="118" spans="1:2">
      <c r="A118" s="31"/>
      <c r="B118" s="31"/>
    </row>
    <row r="119" spans="1:2">
      <c r="A119" s="31"/>
      <c r="B119" s="31"/>
    </row>
    <row r="120" spans="1:2">
      <c r="A120" s="31"/>
      <c r="B120" s="31"/>
    </row>
    <row r="121" spans="1:2">
      <c r="A121" s="31"/>
      <c r="B121" s="31"/>
    </row>
    <row r="122" spans="1:2">
      <c r="A122" s="31"/>
      <c r="B122" s="31"/>
    </row>
    <row r="123" spans="1:2">
      <c r="A123" s="31"/>
      <c r="B123" s="31"/>
    </row>
    <row r="124" spans="1:2">
      <c r="A124" s="31"/>
      <c r="B124" s="31"/>
    </row>
    <row r="125" spans="1:2">
      <c r="A125" s="31"/>
      <c r="B125" s="31"/>
    </row>
    <row r="126" spans="1:2">
      <c r="A126" s="31"/>
      <c r="B126" s="31"/>
    </row>
    <row r="127" spans="1:2">
      <c r="A127" s="31"/>
      <c r="B127" s="31"/>
    </row>
    <row r="128" spans="1:2">
      <c r="A128" s="31"/>
      <c r="B128" s="31"/>
    </row>
    <row r="129" spans="1:2">
      <c r="A129" s="31"/>
      <c r="B129" s="31"/>
    </row>
    <row r="130" spans="1:2">
      <c r="A130" s="31"/>
      <c r="B130" s="31"/>
    </row>
    <row r="131" spans="1:2">
      <c r="A131" s="31"/>
      <c r="B131" s="31"/>
    </row>
    <row r="132" spans="1:2">
      <c r="A132" s="31"/>
      <c r="B132" s="31"/>
    </row>
    <row r="133" spans="1:2">
      <c r="A133" s="31"/>
      <c r="B133" s="31"/>
    </row>
    <row r="134" spans="1:2">
      <c r="A134" s="31"/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/>
      <c r="B138" s="31"/>
    </row>
    <row r="139" spans="1:2">
      <c r="A139" s="31"/>
      <c r="B139" s="31"/>
    </row>
    <row r="140" spans="1:2">
      <c r="A140" s="31"/>
      <c r="B140" s="31"/>
    </row>
    <row r="141" spans="1:2">
      <c r="A141" s="31"/>
      <c r="B141" s="31"/>
    </row>
    <row r="142" spans="1:2">
      <c r="A142" s="31"/>
      <c r="B142" s="31"/>
    </row>
    <row r="143" spans="1:2">
      <c r="A143" s="31"/>
      <c r="B143" s="31"/>
    </row>
    <row r="144" spans="1:2">
      <c r="A144" s="31"/>
      <c r="B144" s="31"/>
    </row>
    <row r="145" spans="1:2">
      <c r="A145" s="31"/>
      <c r="B145" s="31"/>
    </row>
    <row r="146" spans="1:2">
      <c r="A146" s="31"/>
      <c r="B146" s="31"/>
    </row>
  </sheetData>
  <mergeCells count="1">
    <mergeCell ref="G22:H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T146"/>
  <sheetViews>
    <sheetView workbookViewId="0">
      <selection activeCell="E23" sqref="E23"/>
    </sheetView>
  </sheetViews>
  <sheetFormatPr defaultColWidth="8.75" defaultRowHeight="15.75"/>
  <cols>
    <col min="1" max="1" width="9.75" style="9" customWidth="1"/>
    <col min="2" max="2" width="23.25" style="9" customWidth="1"/>
    <col min="3" max="3" width="11.75" style="9" customWidth="1"/>
    <col min="4" max="4" width="18.75" style="9" customWidth="1"/>
    <col min="5" max="6" width="20.25" style="103" customWidth="1"/>
    <col min="7" max="7" width="17.5" style="9" customWidth="1"/>
    <col min="8" max="8" width="14.5" style="9" customWidth="1"/>
    <col min="9" max="16384" width="8.75" style="9"/>
  </cols>
  <sheetData>
    <row r="1" spans="1:20" s="1" customFormat="1" ht="30" customHeight="1">
      <c r="B1" s="1153" t="s">
        <v>1267</v>
      </c>
      <c r="C1" s="1153"/>
      <c r="D1" s="1153"/>
      <c r="E1" s="1153"/>
      <c r="F1" s="1153"/>
      <c r="G1" s="11" t="s">
        <v>1268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E2" s="104"/>
      <c r="F2" s="104"/>
      <c r="G2" s="13"/>
      <c r="H2" s="9"/>
      <c r="I2" s="31"/>
      <c r="J2" s="31"/>
      <c r="K2" s="31"/>
      <c r="L2" s="31"/>
    </row>
    <row r="3" spans="1:20" s="3" customFormat="1" ht="21" customHeight="1">
      <c r="A3" s="3" t="str">
        <f>流动负债汇总表!A3</f>
        <v>产权持有人名称：毕节赛德水泥有限公司</v>
      </c>
      <c r="D3" s="105" t="str">
        <f>流动负债汇总表!D3</f>
        <v xml:space="preserve">          评估基准日：2022年12月31日</v>
      </c>
      <c r="F3" s="106"/>
      <c r="G3" s="15" t="s">
        <v>184</v>
      </c>
      <c r="H3" s="16"/>
    </row>
    <row r="4" spans="1:20" s="4" customFormat="1" ht="27.6" customHeight="1">
      <c r="A4" s="17" t="s">
        <v>88</v>
      </c>
      <c r="B4" s="17" t="s">
        <v>1269</v>
      </c>
      <c r="C4" s="17" t="s">
        <v>262</v>
      </c>
      <c r="D4" s="17" t="s">
        <v>479</v>
      </c>
      <c r="E4" s="107" t="s">
        <v>189</v>
      </c>
      <c r="F4" s="108" t="s">
        <v>25</v>
      </c>
      <c r="G4" s="17" t="s">
        <v>160</v>
      </c>
    </row>
    <row r="5" spans="1:20" s="5" customFormat="1" ht="21" customHeight="1">
      <c r="A5" s="19">
        <f t="shared" ref="A5:A10" si="0">ROW()-4</f>
        <v>1</v>
      </c>
      <c r="B5" s="20"/>
      <c r="C5" s="25"/>
      <c r="D5" s="20"/>
      <c r="E5" s="49"/>
      <c r="F5" s="49"/>
      <c r="G5" s="20"/>
    </row>
    <row r="6" spans="1:20" s="5" customFormat="1" ht="21" customHeight="1">
      <c r="A6" s="19">
        <f t="shared" si="0"/>
        <v>2</v>
      </c>
      <c r="B6" s="20"/>
      <c r="C6" s="25"/>
      <c r="D6" s="20"/>
      <c r="E6" s="49"/>
      <c r="F6" s="49"/>
      <c r="G6" s="20"/>
    </row>
    <row r="7" spans="1:20" s="5" customFormat="1" ht="21" customHeight="1">
      <c r="A7" s="19">
        <f t="shared" si="0"/>
        <v>3</v>
      </c>
      <c r="B7" s="20"/>
      <c r="C7" s="25"/>
      <c r="D7" s="20"/>
      <c r="E7" s="49"/>
      <c r="F7" s="49"/>
      <c r="G7" s="20"/>
    </row>
    <row r="8" spans="1:20" s="5" customFormat="1" ht="21" customHeight="1">
      <c r="A8" s="19">
        <f t="shared" si="0"/>
        <v>4</v>
      </c>
      <c r="B8" s="20"/>
      <c r="C8" s="25"/>
      <c r="D8" s="20"/>
      <c r="E8" s="49"/>
      <c r="F8" s="49"/>
      <c r="G8" s="20"/>
    </row>
    <row r="9" spans="1:20" s="5" customFormat="1" ht="21" customHeight="1">
      <c r="A9" s="19">
        <f t="shared" si="0"/>
        <v>5</v>
      </c>
      <c r="B9" s="20"/>
      <c r="C9" s="25"/>
      <c r="D9" s="20"/>
      <c r="E9" s="49"/>
      <c r="F9" s="49"/>
      <c r="G9" s="20"/>
    </row>
    <row r="10" spans="1:20" s="5" customFormat="1" ht="21" customHeight="1">
      <c r="A10" s="19">
        <f t="shared" si="0"/>
        <v>6</v>
      </c>
      <c r="B10" s="20"/>
      <c r="C10" s="25"/>
      <c r="D10" s="20"/>
      <c r="E10" s="49"/>
      <c r="F10" s="49"/>
      <c r="G10" s="20"/>
    </row>
    <row r="11" spans="1:20" s="5" customFormat="1" ht="21" customHeight="1">
      <c r="A11" s="20"/>
      <c r="B11" s="20"/>
      <c r="C11" s="25"/>
      <c r="D11" s="20"/>
      <c r="E11" s="49"/>
      <c r="F11" s="49"/>
      <c r="G11" s="20"/>
    </row>
    <row r="12" spans="1:20" s="5" customFormat="1" ht="21" customHeight="1">
      <c r="A12" s="20"/>
      <c r="B12" s="20"/>
      <c r="C12" s="25"/>
      <c r="D12" s="20"/>
      <c r="E12" s="49"/>
      <c r="F12" s="49"/>
      <c r="G12" s="20"/>
    </row>
    <row r="13" spans="1:20" s="5" customFormat="1" ht="21" customHeight="1">
      <c r="A13" s="20"/>
      <c r="B13" s="20"/>
      <c r="C13" s="25"/>
      <c r="D13" s="20"/>
      <c r="E13" s="49"/>
      <c r="F13" s="49"/>
      <c r="G13" s="20"/>
    </row>
    <row r="14" spans="1:20" s="5" customFormat="1" ht="21" customHeight="1">
      <c r="A14" s="20"/>
      <c r="B14" s="20"/>
      <c r="C14" s="25"/>
      <c r="D14" s="20"/>
      <c r="E14" s="49"/>
      <c r="F14" s="49"/>
      <c r="G14" s="20"/>
    </row>
    <row r="15" spans="1:20" s="5" customFormat="1" ht="21" customHeight="1">
      <c r="A15" s="20"/>
      <c r="B15" s="20"/>
      <c r="C15" s="25"/>
      <c r="D15" s="20"/>
      <c r="E15" s="49"/>
      <c r="F15" s="49"/>
      <c r="G15" s="20"/>
    </row>
    <row r="16" spans="1:20" s="5" customFormat="1" ht="21" customHeight="1">
      <c r="A16" s="20"/>
      <c r="B16" s="20"/>
      <c r="C16" s="25"/>
      <c r="D16" s="20"/>
      <c r="E16" s="49"/>
      <c r="F16" s="49"/>
      <c r="G16" s="20"/>
    </row>
    <row r="17" spans="1:7" s="5" customFormat="1" ht="21" customHeight="1">
      <c r="A17" s="20"/>
      <c r="B17" s="20"/>
      <c r="C17" s="25"/>
      <c r="D17" s="20"/>
      <c r="E17" s="49"/>
      <c r="F17" s="49"/>
      <c r="G17" s="20"/>
    </row>
    <row r="18" spans="1:7" s="5" customFormat="1" ht="21" customHeight="1">
      <c r="A18" s="20"/>
      <c r="B18" s="20"/>
      <c r="C18" s="25"/>
      <c r="D18" s="20"/>
      <c r="E18" s="49"/>
      <c r="F18" s="49"/>
      <c r="G18" s="20"/>
    </row>
    <row r="19" spans="1:7" s="5" customFormat="1" ht="21" customHeight="1">
      <c r="A19" s="20"/>
      <c r="B19" s="20"/>
      <c r="C19" s="25"/>
      <c r="D19" s="20"/>
      <c r="E19" s="49"/>
      <c r="F19" s="49"/>
      <c r="G19" s="20"/>
    </row>
    <row r="20" spans="1:7" s="5" customFormat="1" ht="21" customHeight="1">
      <c r="A20" s="20"/>
      <c r="B20" s="20"/>
      <c r="C20" s="25"/>
      <c r="D20" s="20"/>
      <c r="E20" s="49"/>
      <c r="F20" s="49"/>
      <c r="G20" s="20"/>
    </row>
    <row r="21" spans="1:7" s="6" customFormat="1" ht="21" customHeight="1">
      <c r="A21" s="27"/>
      <c r="B21" s="17" t="s">
        <v>1078</v>
      </c>
      <c r="C21" s="17"/>
      <c r="D21" s="27"/>
      <c r="E21" s="28">
        <f>SUM(E5:E20)</f>
        <v>0</v>
      </c>
      <c r="F21" s="28">
        <f>SUM(F5:F20)</f>
        <v>0</v>
      </c>
      <c r="G21" s="27"/>
    </row>
    <row r="22" spans="1:7" s="68" customFormat="1" ht="14.25" customHeight="1">
      <c r="A22" s="29" t="str">
        <f>填表必读!A9&amp;填表必读!B9</f>
        <v>产权持有人填表人：刘竹</v>
      </c>
      <c r="D22" s="29" t="str">
        <f>填表必读!A13&amp;填表必读!B13</f>
        <v>评估人员：</v>
      </c>
      <c r="E22" s="109"/>
      <c r="F22" s="1146" t="str">
        <f>现金!G21</f>
        <v>北京卓信大华资产评估有限公司</v>
      </c>
      <c r="G22" s="1146"/>
    </row>
    <row r="23" spans="1:7" s="6" customFormat="1" ht="12.75">
      <c r="A23" s="29" t="str">
        <f>填表必读!A11&amp;填表必读!B11</f>
        <v>填表日期：2023年5月5日</v>
      </c>
      <c r="E23" s="109"/>
      <c r="F23" s="109"/>
    </row>
    <row r="24" spans="1:7" s="5" customFormat="1" ht="12.75">
      <c r="E24" s="67"/>
      <c r="F24" s="67"/>
    </row>
    <row r="25" spans="1:7" s="5" customFormat="1" ht="12.75">
      <c r="E25" s="67"/>
      <c r="F25" s="67"/>
    </row>
    <row r="26" spans="1:7" s="5" customFormat="1" ht="12.75">
      <c r="E26" s="67"/>
      <c r="F26" s="67"/>
    </row>
    <row r="27" spans="1:7" s="5" customFormat="1" ht="12.75">
      <c r="E27" s="67"/>
      <c r="F27" s="67"/>
    </row>
    <row r="28" spans="1:7" s="5" customFormat="1" ht="12.75">
      <c r="E28" s="67"/>
      <c r="F28" s="67"/>
    </row>
    <row r="29" spans="1:7" s="5" customFormat="1" ht="12.75">
      <c r="E29" s="67"/>
      <c r="F29" s="67"/>
    </row>
    <row r="30" spans="1:7" s="5" customFormat="1" ht="12.75">
      <c r="E30" s="67"/>
      <c r="F30" s="67"/>
    </row>
    <row r="31" spans="1:7" s="5" customFormat="1" ht="12.75">
      <c r="E31" s="67"/>
      <c r="F31" s="67"/>
    </row>
    <row r="32" spans="1:7" s="5" customFormat="1" ht="12.75">
      <c r="E32" s="67"/>
      <c r="F32" s="67"/>
    </row>
    <row r="33" spans="5:6" s="5" customFormat="1" ht="12.75">
      <c r="E33" s="67"/>
      <c r="F33" s="67"/>
    </row>
    <row r="34" spans="5:6" s="5" customFormat="1" ht="12.75">
      <c r="E34" s="67"/>
      <c r="F34" s="67"/>
    </row>
    <row r="35" spans="5:6" s="5" customFormat="1" ht="12.75">
      <c r="E35" s="67"/>
      <c r="F35" s="67"/>
    </row>
    <row r="36" spans="5:6" s="5" customFormat="1" ht="12.75">
      <c r="E36" s="67"/>
      <c r="F36" s="67"/>
    </row>
    <row r="37" spans="5:6" s="5" customFormat="1" ht="12.75">
      <c r="E37" s="67"/>
      <c r="F37" s="67"/>
    </row>
    <row r="38" spans="5:6" s="5" customFormat="1" ht="12.75">
      <c r="E38" s="67"/>
      <c r="F38" s="67"/>
    </row>
    <row r="39" spans="5:6" s="5" customFormat="1" ht="12.75">
      <c r="E39" s="67"/>
      <c r="F39" s="67"/>
    </row>
    <row r="40" spans="5:6" s="5" customFormat="1" ht="12.75">
      <c r="E40" s="67"/>
      <c r="F40" s="67"/>
    </row>
    <row r="41" spans="5:6" s="5" customFormat="1" ht="12.75">
      <c r="E41" s="67"/>
      <c r="F41" s="67"/>
    </row>
    <row r="42" spans="5:6" s="5" customFormat="1" ht="12.75">
      <c r="E42" s="67"/>
      <c r="F42" s="67"/>
    </row>
    <row r="43" spans="5:6" s="5" customFormat="1" ht="12.75">
      <c r="E43" s="67"/>
      <c r="F43" s="67"/>
    </row>
    <row r="44" spans="5:6" s="5" customFormat="1" ht="12.75">
      <c r="E44" s="67"/>
      <c r="F44" s="67"/>
    </row>
    <row r="45" spans="5:6" s="5" customFormat="1" ht="12.75">
      <c r="E45" s="67"/>
      <c r="F45" s="67"/>
    </row>
    <row r="46" spans="5:6" s="5" customFormat="1" ht="12.75">
      <c r="E46" s="67"/>
      <c r="F46" s="67"/>
    </row>
    <row r="47" spans="5:6" s="8" customFormat="1" ht="12.75">
      <c r="E47" s="110"/>
      <c r="F47" s="110"/>
    </row>
    <row r="48" spans="5:6" s="8" customFormat="1" ht="12.75">
      <c r="E48" s="110"/>
      <c r="F48" s="110"/>
    </row>
    <row r="49" spans="5:6" s="8" customFormat="1" ht="12.75">
      <c r="E49" s="110"/>
      <c r="F49" s="110"/>
    </row>
    <row r="50" spans="5:6" s="8" customFormat="1" ht="12.75">
      <c r="E50" s="110"/>
      <c r="F50" s="110"/>
    </row>
    <row r="51" spans="5:6" s="8" customFormat="1" ht="12.75">
      <c r="E51" s="110"/>
      <c r="F51" s="110"/>
    </row>
    <row r="52" spans="5:6" s="8" customFormat="1" ht="12.75">
      <c r="E52" s="110"/>
      <c r="F52" s="110"/>
    </row>
    <row r="53" spans="5:6" s="8" customFormat="1" ht="12.75">
      <c r="E53" s="110"/>
      <c r="F53" s="110"/>
    </row>
    <row r="54" spans="5:6" s="8" customFormat="1" ht="12.75">
      <c r="E54" s="110"/>
      <c r="F54" s="110"/>
    </row>
    <row r="55" spans="5:6" s="8" customFormat="1" ht="12.75">
      <c r="E55" s="110"/>
      <c r="F55" s="110"/>
    </row>
    <row r="56" spans="5:6" s="8" customFormat="1" ht="12.75">
      <c r="E56" s="110"/>
      <c r="F56" s="110"/>
    </row>
    <row r="57" spans="5:6" s="8" customFormat="1" ht="12.75">
      <c r="E57" s="110"/>
      <c r="F57" s="110"/>
    </row>
    <row r="58" spans="5:6" s="8" customFormat="1" ht="12.75">
      <c r="E58" s="110"/>
      <c r="F58" s="110"/>
    </row>
    <row r="59" spans="5:6" s="8" customFormat="1" ht="12.75">
      <c r="E59" s="110"/>
      <c r="F59" s="110"/>
    </row>
    <row r="60" spans="5:6" s="8" customFormat="1" ht="12.75">
      <c r="E60" s="110"/>
      <c r="F60" s="110"/>
    </row>
    <row r="61" spans="5:6" s="8" customFormat="1" ht="12.75">
      <c r="E61" s="110"/>
      <c r="F61" s="110"/>
    </row>
    <row r="62" spans="5:6" s="8" customFormat="1" ht="12.75">
      <c r="E62" s="110"/>
      <c r="F62" s="110"/>
    </row>
    <row r="63" spans="5:6" s="8" customFormat="1" ht="12.75">
      <c r="E63" s="110"/>
      <c r="F63" s="110"/>
    </row>
    <row r="64" spans="5:6" s="8" customFormat="1" ht="12.75">
      <c r="E64" s="110"/>
      <c r="F64" s="110"/>
    </row>
    <row r="65" spans="1:6" s="8" customFormat="1" ht="12.75">
      <c r="E65" s="110"/>
      <c r="F65" s="110"/>
    </row>
    <row r="66" spans="1:6" s="8" customFormat="1" ht="12.75">
      <c r="E66" s="110"/>
      <c r="F66" s="110"/>
    </row>
    <row r="67" spans="1:6" s="8" customFormat="1" ht="12.75">
      <c r="E67" s="110"/>
      <c r="F67" s="110"/>
    </row>
    <row r="68" spans="1:6" s="8" customFormat="1" ht="12.75">
      <c r="E68" s="110"/>
      <c r="F68" s="110"/>
    </row>
    <row r="69" spans="1:6" s="8" customFormat="1" ht="12.75">
      <c r="E69" s="110"/>
      <c r="F69" s="110"/>
    </row>
    <row r="70" spans="1:6" s="8" customFormat="1" ht="12.75">
      <c r="E70" s="110"/>
      <c r="F70" s="110"/>
    </row>
    <row r="71" spans="1:6" s="8" customFormat="1" ht="12.75">
      <c r="E71" s="110"/>
      <c r="F71" s="110"/>
    </row>
    <row r="72" spans="1:6" s="8" customFormat="1" ht="12.75">
      <c r="E72" s="110"/>
      <c r="F72" s="110"/>
    </row>
    <row r="73" spans="1:6" s="8" customFormat="1" ht="12.75">
      <c r="E73" s="110"/>
      <c r="F73" s="110"/>
    </row>
    <row r="74" spans="1:6" s="8" customFormat="1" ht="12.75">
      <c r="E74" s="110"/>
      <c r="F74" s="110"/>
    </row>
    <row r="75" spans="1:6" s="8" customFormat="1" ht="12.75">
      <c r="E75" s="110"/>
      <c r="F75" s="110"/>
    </row>
    <row r="76" spans="1:6" s="8" customFormat="1" ht="12.75">
      <c r="E76" s="110"/>
      <c r="F76" s="110"/>
    </row>
    <row r="77" spans="1:6" s="8" customFormat="1" ht="12.75">
      <c r="E77" s="110"/>
      <c r="F77" s="110"/>
    </row>
    <row r="78" spans="1:6">
      <c r="A78" s="8"/>
      <c r="B78" s="8"/>
    </row>
    <row r="79" spans="1:6">
      <c r="A79" s="8"/>
      <c r="B79" s="8"/>
    </row>
    <row r="80" spans="1:6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</sheetData>
  <mergeCells count="2">
    <mergeCell ref="B1:F1"/>
    <mergeCell ref="F22:G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T147"/>
  <sheetViews>
    <sheetView workbookViewId="0">
      <selection activeCell="E23" sqref="E23"/>
    </sheetView>
  </sheetViews>
  <sheetFormatPr defaultColWidth="8.75" defaultRowHeight="15.75"/>
  <cols>
    <col min="1" max="1" width="11.5" style="9" customWidth="1"/>
    <col min="2" max="2" width="25.25" style="9" customWidth="1"/>
    <col min="3" max="3" width="15.75" style="40" customWidth="1"/>
    <col min="4" max="4" width="16.125" style="40" customWidth="1"/>
    <col min="5" max="5" width="16.25" style="9" customWidth="1"/>
    <col min="6" max="6" width="14.875" style="9" customWidth="1"/>
    <col min="7" max="7" width="13.125" style="9" customWidth="1"/>
    <col min="8" max="8" width="14.5" style="9" customWidth="1"/>
    <col min="9" max="16384" width="8.75" style="9"/>
  </cols>
  <sheetData>
    <row r="1" spans="1:20" s="1" customFormat="1" ht="30" customHeight="1">
      <c r="C1" s="41" t="s">
        <v>1270</v>
      </c>
      <c r="F1" s="12"/>
      <c r="G1" s="11" t="s">
        <v>1271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C2" s="43"/>
      <c r="D2" s="43"/>
      <c r="G2" s="13"/>
      <c r="H2" s="9"/>
      <c r="I2" s="31"/>
      <c r="J2" s="31"/>
      <c r="K2" s="31"/>
      <c r="L2" s="31"/>
    </row>
    <row r="3" spans="1:20" s="3" customFormat="1" ht="21" customHeight="1">
      <c r="A3" s="3" t="str">
        <f>分类汇总表!A3</f>
        <v>产权持有人名称：毕节赛德水泥有限公司</v>
      </c>
      <c r="C3" s="96"/>
      <c r="D3" s="98" t="str">
        <f>长期借款!F3</f>
        <v xml:space="preserve">                               评估基准日：2022年12月31日</v>
      </c>
      <c r="G3" s="15" t="s">
        <v>184</v>
      </c>
      <c r="H3" s="16"/>
    </row>
    <row r="4" spans="1:20" s="4" customFormat="1" ht="21" customHeight="1">
      <c r="A4" s="18" t="s">
        <v>199</v>
      </c>
      <c r="B4" s="18" t="s">
        <v>1054</v>
      </c>
      <c r="C4" s="46" t="s">
        <v>189</v>
      </c>
      <c r="D4" s="46" t="s">
        <v>204</v>
      </c>
      <c r="E4" s="18" t="s">
        <v>1055</v>
      </c>
      <c r="F4" s="18" t="s">
        <v>205</v>
      </c>
      <c r="G4" s="18" t="s">
        <v>1250</v>
      </c>
    </row>
    <row r="5" spans="1:20" s="5" customFormat="1" ht="21" customHeight="1">
      <c r="A5" s="23" t="s">
        <v>1272</v>
      </c>
      <c r="B5" s="99" t="s">
        <v>144</v>
      </c>
      <c r="C5" s="64">
        <f>长期借款!H21</f>
        <v>0</v>
      </c>
      <c r="D5" s="64">
        <f>长期借款!J21</f>
        <v>0</v>
      </c>
      <c r="E5" s="100">
        <f>D5-C5</f>
        <v>0</v>
      </c>
      <c r="F5" s="88">
        <f>IF(C5=0,0,ROUND((D5-C5)/C5*100,2))</f>
        <v>0</v>
      </c>
      <c r="G5" s="20"/>
    </row>
    <row r="6" spans="1:20" s="5" customFormat="1" ht="21" customHeight="1">
      <c r="A6" s="23" t="s">
        <v>1273</v>
      </c>
      <c r="B6" s="99" t="s">
        <v>145</v>
      </c>
      <c r="C6" s="64">
        <f>应付债券!H21</f>
        <v>0</v>
      </c>
      <c r="D6" s="64">
        <f>应付债券!I21</f>
        <v>0</v>
      </c>
      <c r="E6" s="100">
        <f>D6-C6</f>
        <v>0</v>
      </c>
      <c r="F6" s="88">
        <f>IF(C6=0,0,ROUND((D6-C6)/C6*100,2))</f>
        <v>0</v>
      </c>
      <c r="G6" s="20"/>
    </row>
    <row r="7" spans="1:20" s="5" customFormat="1" ht="21" customHeight="1">
      <c r="A7" s="23" t="s">
        <v>1274</v>
      </c>
      <c r="B7" s="99" t="s">
        <v>146</v>
      </c>
      <c r="C7" s="64">
        <f>租赁负债!F20</f>
        <v>0</v>
      </c>
      <c r="D7" s="64">
        <f>租赁负债!G20</f>
        <v>0</v>
      </c>
      <c r="E7" s="100">
        <f t="shared" ref="E7:E13" si="0">D7-C7</f>
        <v>0</v>
      </c>
      <c r="F7" s="88">
        <f t="shared" ref="F7:F13" si="1">IF(C7=0,0,ROUND((D7-C7)/C7*100,2))</f>
        <v>0</v>
      </c>
      <c r="G7" s="20"/>
    </row>
    <row r="8" spans="1:20" s="5" customFormat="1" ht="21" customHeight="1">
      <c r="A8" s="23" t="s">
        <v>1275</v>
      </c>
      <c r="B8" s="99" t="s">
        <v>147</v>
      </c>
      <c r="C8" s="64">
        <f>长期应付款!G21</f>
        <v>0</v>
      </c>
      <c r="D8" s="64">
        <f>长期应付款!H21</f>
        <v>0</v>
      </c>
      <c r="E8" s="100">
        <f t="shared" si="0"/>
        <v>0</v>
      </c>
      <c r="F8" s="88">
        <f t="shared" si="1"/>
        <v>0</v>
      </c>
      <c r="G8" s="20"/>
    </row>
    <row r="9" spans="1:20" s="5" customFormat="1" ht="21" customHeight="1">
      <c r="A9" s="23" t="s">
        <v>1276</v>
      </c>
      <c r="B9" s="99" t="s">
        <v>148</v>
      </c>
      <c r="C9" s="64">
        <f>长期应付职工薪酬!D21</f>
        <v>0</v>
      </c>
      <c r="D9" s="64">
        <f>长期应付职工薪酬!E21</f>
        <v>0</v>
      </c>
      <c r="E9" s="100">
        <f t="shared" si="0"/>
        <v>0</v>
      </c>
      <c r="F9" s="88">
        <f t="shared" si="1"/>
        <v>0</v>
      </c>
      <c r="G9" s="20"/>
    </row>
    <row r="10" spans="1:20" s="5" customFormat="1" ht="21" customHeight="1">
      <c r="A10" s="23" t="s">
        <v>1277</v>
      </c>
      <c r="B10" s="99" t="s">
        <v>149</v>
      </c>
      <c r="C10" s="64">
        <f>预计负债!F21</f>
        <v>0</v>
      </c>
      <c r="D10" s="64">
        <f>预计负债!G21</f>
        <v>0</v>
      </c>
      <c r="E10" s="100">
        <f t="shared" si="0"/>
        <v>0</v>
      </c>
      <c r="F10" s="88">
        <f t="shared" si="1"/>
        <v>0</v>
      </c>
      <c r="G10" s="20"/>
    </row>
    <row r="11" spans="1:20" s="5" customFormat="1" ht="21" customHeight="1">
      <c r="A11" s="23" t="s">
        <v>1278</v>
      </c>
      <c r="B11" s="99" t="s">
        <v>150</v>
      </c>
      <c r="C11" s="64">
        <f>递延收益!E21</f>
        <v>0</v>
      </c>
      <c r="D11" s="64">
        <f>递延收益!F21</f>
        <v>0</v>
      </c>
      <c r="E11" s="100">
        <f t="shared" si="0"/>
        <v>0</v>
      </c>
      <c r="F11" s="88">
        <f t="shared" si="1"/>
        <v>0</v>
      </c>
      <c r="G11" s="20"/>
    </row>
    <row r="12" spans="1:20" s="5" customFormat="1" ht="21" customHeight="1">
      <c r="A12" s="23" t="s">
        <v>1279</v>
      </c>
      <c r="B12" s="99" t="s">
        <v>151</v>
      </c>
      <c r="C12" s="64">
        <f>递延所得税负债!D21</f>
        <v>0</v>
      </c>
      <c r="D12" s="64">
        <f>递延所得税负债!E21</f>
        <v>0</v>
      </c>
      <c r="E12" s="100">
        <f t="shared" si="0"/>
        <v>0</v>
      </c>
      <c r="F12" s="88">
        <f t="shared" si="1"/>
        <v>0</v>
      </c>
      <c r="G12" s="20"/>
    </row>
    <row r="13" spans="1:20" s="5" customFormat="1" ht="21" customHeight="1">
      <c r="A13" s="23" t="s">
        <v>1280</v>
      </c>
      <c r="B13" s="99" t="s">
        <v>152</v>
      </c>
      <c r="C13" s="64">
        <f>其他非流动负债!E21</f>
        <v>0</v>
      </c>
      <c r="D13" s="64">
        <f>其他非流动负债!F21</f>
        <v>0</v>
      </c>
      <c r="E13" s="100">
        <f t="shared" si="0"/>
        <v>0</v>
      </c>
      <c r="F13" s="88">
        <f t="shared" si="1"/>
        <v>0</v>
      </c>
      <c r="G13" s="20"/>
    </row>
    <row r="14" spans="1:20" s="5" customFormat="1" ht="21" customHeight="1">
      <c r="A14" s="20"/>
      <c r="B14" s="20"/>
      <c r="C14" s="64"/>
      <c r="D14" s="64"/>
      <c r="E14" s="100"/>
      <c r="F14" s="88"/>
      <c r="G14" s="20"/>
    </row>
    <row r="15" spans="1:20" s="5" customFormat="1" ht="21" customHeight="1">
      <c r="A15" s="20"/>
      <c r="B15" s="20"/>
      <c r="C15" s="64"/>
      <c r="D15" s="64"/>
      <c r="E15" s="100"/>
      <c r="F15" s="88"/>
      <c r="G15" s="20"/>
    </row>
    <row r="16" spans="1:20" s="5" customFormat="1" ht="21" customHeight="1">
      <c r="A16" s="20"/>
      <c r="B16" s="20"/>
      <c r="C16" s="64"/>
      <c r="D16" s="64"/>
      <c r="E16" s="100"/>
      <c r="F16" s="88"/>
      <c r="G16" s="20"/>
    </row>
    <row r="17" spans="1:7" s="5" customFormat="1" ht="21" customHeight="1">
      <c r="A17" s="20"/>
      <c r="B17" s="20"/>
      <c r="C17" s="64"/>
      <c r="D17" s="64"/>
      <c r="E17" s="100"/>
      <c r="F17" s="88"/>
      <c r="G17" s="20"/>
    </row>
    <row r="18" spans="1:7" s="5" customFormat="1" ht="21" customHeight="1">
      <c r="A18" s="20"/>
      <c r="B18" s="20"/>
      <c r="C18" s="64"/>
      <c r="D18" s="64"/>
      <c r="E18" s="100"/>
      <c r="F18" s="88"/>
      <c r="G18" s="20"/>
    </row>
    <row r="19" spans="1:7" s="5" customFormat="1" ht="21" customHeight="1">
      <c r="A19" s="20"/>
      <c r="B19" s="20"/>
      <c r="C19" s="64"/>
      <c r="D19" s="64"/>
      <c r="E19" s="100"/>
      <c r="F19" s="88"/>
      <c r="G19" s="20"/>
    </row>
    <row r="20" spans="1:7" s="5" customFormat="1" ht="21" customHeight="1">
      <c r="A20" s="20"/>
      <c r="B20" s="20"/>
      <c r="C20" s="64"/>
      <c r="D20" s="64"/>
      <c r="E20" s="100"/>
      <c r="F20" s="88"/>
      <c r="G20" s="20"/>
    </row>
    <row r="21" spans="1:7" s="6" customFormat="1" ht="21" customHeight="1">
      <c r="A21" s="27"/>
      <c r="B21" s="17" t="s">
        <v>1281</v>
      </c>
      <c r="C21" s="28">
        <f>SUM(C5:C20)</f>
        <v>0</v>
      </c>
      <c r="D21" s="28">
        <f>SUM(D5:D20)</f>
        <v>0</v>
      </c>
      <c r="E21" s="101">
        <f>D21-C21</f>
        <v>0</v>
      </c>
      <c r="F21" s="75">
        <f>IF(C21=0,0,ROUND((D21-C21)/C21*100,2))</f>
        <v>0</v>
      </c>
      <c r="G21" s="27"/>
    </row>
    <row r="22" spans="1:7" s="7" customFormat="1" ht="26.25" customHeight="1">
      <c r="A22" s="102"/>
      <c r="C22" s="50"/>
      <c r="D22" s="50"/>
      <c r="E22" s="1154" t="str">
        <f>流动负债汇总表!G21</f>
        <v>北京卓信大华资产评估有限公司</v>
      </c>
      <c r="F22" s="1154"/>
      <c r="G22" s="1154"/>
    </row>
    <row r="23" spans="1:7" s="7" customFormat="1" ht="26.25" customHeight="1">
      <c r="A23" s="102"/>
      <c r="C23" s="50"/>
      <c r="D23" s="50"/>
    </row>
    <row r="24" spans="1:7" s="5" customFormat="1" ht="12.75">
      <c r="C24" s="50"/>
      <c r="D24" s="50"/>
    </row>
    <row r="25" spans="1:7" s="5" customFormat="1" ht="12.75">
      <c r="C25" s="50"/>
      <c r="D25" s="50"/>
    </row>
    <row r="26" spans="1:7" s="5" customFormat="1" ht="12.75">
      <c r="C26" s="50"/>
      <c r="D26" s="50"/>
    </row>
    <row r="27" spans="1:7" s="5" customFormat="1" ht="12.75">
      <c r="C27" s="50"/>
      <c r="D27" s="50"/>
    </row>
    <row r="28" spans="1:7" s="5" customFormat="1" ht="12.75">
      <c r="C28" s="50"/>
      <c r="D28" s="50"/>
    </row>
    <row r="29" spans="1:7" s="5" customFormat="1" ht="12.75">
      <c r="C29" s="50"/>
      <c r="D29" s="50"/>
    </row>
    <row r="30" spans="1:7" s="5" customFormat="1" ht="12.75">
      <c r="C30" s="50"/>
      <c r="D30" s="50"/>
    </row>
    <row r="31" spans="1:7" s="5" customFormat="1" ht="12.75">
      <c r="C31" s="50"/>
      <c r="D31" s="50"/>
    </row>
    <row r="32" spans="1:7" s="5" customFormat="1" ht="12.75">
      <c r="C32" s="50"/>
      <c r="D32" s="50"/>
    </row>
    <row r="33" spans="3:4" s="5" customFormat="1" ht="12.75">
      <c r="C33" s="50"/>
      <c r="D33" s="50"/>
    </row>
    <row r="34" spans="3:4" s="5" customFormat="1" ht="12.75">
      <c r="C34" s="50"/>
      <c r="D34" s="50"/>
    </row>
    <row r="35" spans="3:4" s="5" customFormat="1" ht="12.75">
      <c r="C35" s="50"/>
      <c r="D35" s="50"/>
    </row>
    <row r="36" spans="3:4" s="5" customFormat="1" ht="12.75">
      <c r="C36" s="50"/>
      <c r="D36" s="50"/>
    </row>
    <row r="37" spans="3:4" s="5" customFormat="1" ht="12.75">
      <c r="C37" s="50"/>
      <c r="D37" s="50"/>
    </row>
    <row r="38" spans="3:4" s="5" customFormat="1" ht="12.75">
      <c r="C38" s="50"/>
      <c r="D38" s="50"/>
    </row>
    <row r="39" spans="3:4" s="5" customFormat="1" ht="12.75">
      <c r="C39" s="50"/>
      <c r="D39" s="50"/>
    </row>
    <row r="40" spans="3:4" s="5" customFormat="1" ht="12.75">
      <c r="C40" s="50"/>
      <c r="D40" s="50"/>
    </row>
    <row r="41" spans="3:4" s="5" customFormat="1" ht="12.75">
      <c r="C41" s="50"/>
      <c r="D41" s="50"/>
    </row>
    <row r="42" spans="3:4" s="5" customFormat="1" ht="12.75">
      <c r="C42" s="50"/>
      <c r="D42" s="50"/>
    </row>
    <row r="43" spans="3:4" s="5" customFormat="1" ht="12.75">
      <c r="C43" s="50"/>
      <c r="D43" s="50"/>
    </row>
    <row r="44" spans="3:4" s="5" customFormat="1" ht="12.75">
      <c r="C44" s="50"/>
      <c r="D44" s="50"/>
    </row>
    <row r="45" spans="3:4" s="5" customFormat="1" ht="12.75">
      <c r="C45" s="50"/>
      <c r="D45" s="50"/>
    </row>
    <row r="46" spans="3:4" s="5" customFormat="1" ht="12.75">
      <c r="C46" s="50"/>
      <c r="D46" s="50"/>
    </row>
    <row r="47" spans="3:4" s="5" customFormat="1" ht="12.75">
      <c r="C47" s="50"/>
      <c r="D47" s="50"/>
    </row>
    <row r="48" spans="3:4" s="8" customFormat="1" ht="12.75">
      <c r="C48" s="51"/>
      <c r="D48" s="51"/>
    </row>
    <row r="49" spans="3:4" s="8" customFormat="1" ht="12.75">
      <c r="C49" s="51"/>
      <c r="D49" s="51"/>
    </row>
    <row r="50" spans="3:4" s="8" customFormat="1" ht="12.75">
      <c r="C50" s="51"/>
      <c r="D50" s="51"/>
    </row>
    <row r="51" spans="3:4" s="8" customFormat="1" ht="12.75">
      <c r="C51" s="51"/>
      <c r="D51" s="51"/>
    </row>
    <row r="52" spans="3:4" s="8" customFormat="1" ht="12.75">
      <c r="C52" s="51"/>
      <c r="D52" s="51"/>
    </row>
    <row r="53" spans="3:4" s="8" customFormat="1" ht="12.75">
      <c r="C53" s="51"/>
      <c r="D53" s="51"/>
    </row>
    <row r="54" spans="3:4" s="8" customFormat="1" ht="12.75">
      <c r="C54" s="51"/>
      <c r="D54" s="51"/>
    </row>
    <row r="55" spans="3:4" s="8" customFormat="1" ht="12.75">
      <c r="C55" s="51"/>
      <c r="D55" s="51"/>
    </row>
    <row r="56" spans="3:4" s="8" customFormat="1" ht="12.75">
      <c r="C56" s="51"/>
      <c r="D56" s="51"/>
    </row>
    <row r="57" spans="3:4" s="8" customFormat="1" ht="12.75">
      <c r="C57" s="51"/>
      <c r="D57" s="51"/>
    </row>
    <row r="58" spans="3:4" s="8" customFormat="1" ht="12.75">
      <c r="C58" s="51"/>
      <c r="D58" s="51"/>
    </row>
    <row r="59" spans="3:4" s="8" customFormat="1" ht="12.75">
      <c r="C59" s="51"/>
      <c r="D59" s="51"/>
    </row>
    <row r="60" spans="3:4" s="8" customFormat="1" ht="12.75">
      <c r="C60" s="51"/>
      <c r="D60" s="51"/>
    </row>
    <row r="61" spans="3:4" s="8" customFormat="1" ht="12.75">
      <c r="C61" s="51"/>
      <c r="D61" s="51"/>
    </row>
    <row r="62" spans="3:4" s="8" customFormat="1" ht="12.75">
      <c r="C62" s="51"/>
      <c r="D62" s="51"/>
    </row>
    <row r="63" spans="3:4" s="8" customFormat="1" ht="12.75">
      <c r="C63" s="51"/>
      <c r="D63" s="51"/>
    </row>
    <row r="64" spans="3:4" s="8" customFormat="1" ht="12.75">
      <c r="C64" s="51"/>
      <c r="D64" s="51"/>
    </row>
    <row r="65" spans="1:4" s="8" customFormat="1" ht="12.75">
      <c r="C65" s="51"/>
      <c r="D65" s="51"/>
    </row>
    <row r="66" spans="1:4" s="8" customFormat="1" ht="12.75">
      <c r="C66" s="51"/>
      <c r="D66" s="51"/>
    </row>
    <row r="67" spans="1:4" s="8" customFormat="1" ht="12.75">
      <c r="C67" s="51"/>
      <c r="D67" s="51"/>
    </row>
    <row r="68" spans="1:4" s="8" customFormat="1" ht="12.75">
      <c r="C68" s="51"/>
      <c r="D68" s="51"/>
    </row>
    <row r="69" spans="1:4" s="8" customFormat="1" ht="12.75">
      <c r="C69" s="51"/>
      <c r="D69" s="51"/>
    </row>
    <row r="70" spans="1:4" s="8" customFormat="1" ht="12.75">
      <c r="C70" s="51"/>
      <c r="D70" s="51"/>
    </row>
    <row r="71" spans="1:4" s="8" customFormat="1" ht="12.75">
      <c r="C71" s="51"/>
      <c r="D71" s="51"/>
    </row>
    <row r="72" spans="1:4" s="8" customFormat="1" ht="12.75">
      <c r="C72" s="51"/>
      <c r="D72" s="51"/>
    </row>
    <row r="73" spans="1:4" s="8" customFormat="1" ht="12.75">
      <c r="C73" s="51"/>
      <c r="D73" s="51"/>
    </row>
    <row r="74" spans="1:4" s="8" customFormat="1" ht="12.75">
      <c r="C74" s="51"/>
      <c r="D74" s="51"/>
    </row>
    <row r="75" spans="1:4" s="8" customFormat="1" ht="12.75">
      <c r="C75" s="51"/>
      <c r="D75" s="51"/>
    </row>
    <row r="76" spans="1:4" s="8" customFormat="1" ht="12.75">
      <c r="C76" s="51"/>
      <c r="D76" s="51"/>
    </row>
    <row r="77" spans="1:4" s="8" customFormat="1" ht="12.75">
      <c r="C77" s="51"/>
      <c r="D77" s="51"/>
    </row>
    <row r="78" spans="1:4" s="8" customFormat="1" ht="12.75">
      <c r="C78" s="51"/>
      <c r="D78" s="51"/>
    </row>
    <row r="79" spans="1:4">
      <c r="A79" s="8"/>
      <c r="B79" s="8"/>
    </row>
    <row r="80" spans="1:4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  <row r="147" spans="1:2">
      <c r="A147" s="8"/>
      <c r="B147" s="8"/>
    </row>
  </sheetData>
  <mergeCells count="1">
    <mergeCell ref="E22:G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T146"/>
  <sheetViews>
    <sheetView workbookViewId="0">
      <selection activeCell="E23" sqref="E23"/>
    </sheetView>
  </sheetViews>
  <sheetFormatPr defaultColWidth="8.75" defaultRowHeight="15.75"/>
  <cols>
    <col min="1" max="1" width="6" style="9" customWidth="1"/>
    <col min="2" max="2" width="18.125" style="9" customWidth="1"/>
    <col min="3" max="4" width="10.25" style="9" customWidth="1"/>
    <col min="5" max="5" width="9.125" style="9" customWidth="1"/>
    <col min="6" max="6" width="8" style="9" customWidth="1"/>
    <col min="7" max="7" width="10.125" style="9" customWidth="1"/>
    <col min="8" max="8" width="13.625" style="40" customWidth="1"/>
    <col min="9" max="9" width="14.25" style="9" customWidth="1"/>
    <col min="10" max="10" width="12.75" style="40" customWidth="1"/>
    <col min="11" max="11" width="5.25" style="9" hidden="1" customWidth="1"/>
    <col min="12" max="12" width="9" style="9" customWidth="1"/>
    <col min="13" max="16384" width="8.75" style="9"/>
  </cols>
  <sheetData>
    <row r="1" spans="1:20" s="1" customFormat="1" ht="30" customHeight="1">
      <c r="E1" s="38" t="s">
        <v>1282</v>
      </c>
      <c r="G1" s="12"/>
      <c r="H1" s="42"/>
      <c r="I1" s="12"/>
      <c r="J1" s="42"/>
      <c r="K1" s="12"/>
      <c r="L1" s="11" t="s">
        <v>1283</v>
      </c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D2" s="9"/>
      <c r="E2" s="9"/>
      <c r="H2" s="43"/>
      <c r="I2" s="31"/>
      <c r="J2" s="51"/>
      <c r="K2" s="8"/>
      <c r="L2" s="74"/>
    </row>
    <row r="3" spans="1:20" s="3" customFormat="1" ht="21" customHeight="1">
      <c r="A3" s="3" t="str">
        <f>分类汇总表!A3</f>
        <v>产权持有人名称：毕节赛德水泥有限公司</v>
      </c>
      <c r="E3" s="89"/>
      <c r="F3" s="14" t="str">
        <f>"                     "&amp;递延收益!D3</f>
        <v xml:space="preserve">                               评估基准日：2022年12月31日</v>
      </c>
      <c r="H3" s="45"/>
      <c r="J3" s="96"/>
      <c r="K3" s="16"/>
      <c r="L3" s="15" t="s">
        <v>184</v>
      </c>
    </row>
    <row r="4" spans="1:20" s="4" customFormat="1" ht="21" customHeight="1">
      <c r="A4" s="18" t="s">
        <v>199</v>
      </c>
      <c r="B4" s="18" t="s">
        <v>1284</v>
      </c>
      <c r="C4" s="18" t="s">
        <v>469</v>
      </c>
      <c r="D4" s="18" t="s">
        <v>1285</v>
      </c>
      <c r="E4" s="18" t="s">
        <v>1286</v>
      </c>
      <c r="F4" s="18" t="s">
        <v>202</v>
      </c>
      <c r="G4" s="18" t="s">
        <v>1287</v>
      </c>
      <c r="H4" s="46" t="s">
        <v>189</v>
      </c>
      <c r="I4" s="18" t="s">
        <v>1288</v>
      </c>
      <c r="J4" s="46" t="s">
        <v>204</v>
      </c>
      <c r="K4" s="18" t="s">
        <v>205</v>
      </c>
      <c r="L4" s="18" t="s">
        <v>1250</v>
      </c>
    </row>
    <row r="5" spans="1:20" s="5" customFormat="1" ht="21" customHeight="1">
      <c r="A5" s="19">
        <f>ROW()-4</f>
        <v>1</v>
      </c>
      <c r="B5" s="90"/>
      <c r="C5" s="90"/>
      <c r="D5" s="90"/>
      <c r="E5" s="91"/>
      <c r="F5" s="92"/>
      <c r="G5" s="92"/>
      <c r="H5" s="93"/>
      <c r="I5" s="97"/>
      <c r="J5" s="93"/>
      <c r="K5" s="88">
        <f>IF(H5=0,0,ROUND((J5-H5)/H5*100,2))</f>
        <v>0</v>
      </c>
      <c r="L5" s="20"/>
    </row>
    <row r="6" spans="1:20" s="5" customFormat="1" ht="21" customHeight="1">
      <c r="A6" s="19">
        <v>2</v>
      </c>
      <c r="B6" s="90"/>
      <c r="C6" s="90"/>
      <c r="D6" s="90"/>
      <c r="E6" s="91"/>
      <c r="F6" s="94"/>
      <c r="G6" s="92"/>
      <c r="H6" s="93"/>
      <c r="I6" s="97"/>
      <c r="J6" s="93"/>
      <c r="K6" s="75"/>
      <c r="L6" s="20"/>
    </row>
    <row r="7" spans="1:20" s="5" customFormat="1" ht="21" customHeight="1">
      <c r="A7" s="94"/>
      <c r="B7" s="90"/>
      <c r="C7" s="90"/>
      <c r="D7" s="90"/>
      <c r="E7" s="91"/>
      <c r="F7" s="94"/>
      <c r="G7" s="92"/>
      <c r="H7" s="93"/>
      <c r="I7" s="97"/>
      <c r="J7" s="93"/>
      <c r="K7" s="75"/>
      <c r="L7" s="20"/>
    </row>
    <row r="8" spans="1:20" s="5" customFormat="1" ht="21" customHeight="1">
      <c r="A8" s="94"/>
      <c r="B8" s="90"/>
      <c r="C8" s="90"/>
      <c r="D8" s="90"/>
      <c r="E8" s="91"/>
      <c r="F8" s="94"/>
      <c r="G8" s="92"/>
      <c r="H8" s="93"/>
      <c r="I8" s="97"/>
      <c r="J8" s="93"/>
      <c r="K8" s="75"/>
      <c r="L8" s="20"/>
    </row>
    <row r="9" spans="1:20" s="5" customFormat="1" ht="21" customHeight="1">
      <c r="A9" s="20"/>
      <c r="B9" s="20"/>
      <c r="C9" s="95"/>
      <c r="D9" s="95"/>
      <c r="E9" s="95"/>
      <c r="F9" s="25"/>
      <c r="G9" s="20"/>
      <c r="H9" s="64"/>
      <c r="I9" s="20"/>
      <c r="J9" s="64"/>
      <c r="K9" s="75"/>
      <c r="L9" s="20"/>
    </row>
    <row r="10" spans="1:20" s="5" customFormat="1" ht="21" customHeight="1">
      <c r="A10" s="20"/>
      <c r="B10" s="20"/>
      <c r="C10" s="95"/>
      <c r="D10" s="95"/>
      <c r="E10" s="95"/>
      <c r="F10" s="25"/>
      <c r="G10" s="20"/>
      <c r="H10" s="64"/>
      <c r="I10" s="20"/>
      <c r="J10" s="64"/>
      <c r="K10" s="75"/>
      <c r="L10" s="20"/>
    </row>
    <row r="11" spans="1:20" s="5" customFormat="1" ht="21" customHeight="1">
      <c r="A11" s="20"/>
      <c r="B11" s="20"/>
      <c r="C11" s="95"/>
      <c r="D11" s="95"/>
      <c r="E11" s="95"/>
      <c r="F11" s="25"/>
      <c r="G11" s="20"/>
      <c r="H11" s="64"/>
      <c r="I11" s="20"/>
      <c r="J11" s="64"/>
      <c r="K11" s="75"/>
      <c r="L11" s="20"/>
    </row>
    <row r="12" spans="1:20" s="5" customFormat="1" ht="21" customHeight="1">
      <c r="A12" s="20"/>
      <c r="B12" s="20"/>
      <c r="C12" s="95"/>
      <c r="D12" s="95"/>
      <c r="E12" s="95"/>
      <c r="F12" s="25"/>
      <c r="G12" s="20"/>
      <c r="H12" s="64"/>
      <c r="I12" s="20"/>
      <c r="J12" s="64"/>
      <c r="K12" s="75"/>
      <c r="L12" s="20"/>
    </row>
    <row r="13" spans="1:20" s="5" customFormat="1" ht="21" customHeight="1">
      <c r="A13" s="20"/>
      <c r="B13" s="20"/>
      <c r="C13" s="95"/>
      <c r="D13" s="95"/>
      <c r="E13" s="95"/>
      <c r="F13" s="25"/>
      <c r="G13" s="20"/>
      <c r="H13" s="64"/>
      <c r="I13" s="20"/>
      <c r="J13" s="64"/>
      <c r="K13" s="75"/>
      <c r="L13" s="20"/>
    </row>
    <row r="14" spans="1:20" s="5" customFormat="1" ht="21" customHeight="1">
      <c r="A14" s="20"/>
      <c r="B14" s="20"/>
      <c r="C14" s="95"/>
      <c r="D14" s="95"/>
      <c r="E14" s="95"/>
      <c r="F14" s="25"/>
      <c r="G14" s="20"/>
      <c r="H14" s="64"/>
      <c r="I14" s="20"/>
      <c r="J14" s="64"/>
      <c r="K14" s="75"/>
      <c r="L14" s="20"/>
    </row>
    <row r="15" spans="1:20" s="5" customFormat="1" ht="21" customHeight="1">
      <c r="A15" s="20"/>
      <c r="B15" s="20"/>
      <c r="C15" s="95"/>
      <c r="D15" s="95"/>
      <c r="E15" s="95"/>
      <c r="F15" s="25"/>
      <c r="G15" s="20"/>
      <c r="H15" s="64"/>
      <c r="I15" s="20"/>
      <c r="J15" s="64"/>
      <c r="K15" s="75"/>
      <c r="L15" s="20"/>
    </row>
    <row r="16" spans="1:20" s="5" customFormat="1" ht="21" customHeight="1">
      <c r="A16" s="20"/>
      <c r="B16" s="27"/>
      <c r="C16" s="95"/>
      <c r="D16" s="95"/>
      <c r="E16" s="95"/>
      <c r="F16" s="25"/>
      <c r="G16" s="20"/>
      <c r="H16" s="64"/>
      <c r="I16" s="20"/>
      <c r="J16" s="64"/>
      <c r="K16" s="75"/>
      <c r="L16" s="20"/>
    </row>
    <row r="17" spans="1:12" s="5" customFormat="1" ht="21" customHeight="1">
      <c r="A17" s="20"/>
      <c r="B17" s="20"/>
      <c r="C17" s="95"/>
      <c r="D17" s="95"/>
      <c r="E17" s="95"/>
      <c r="F17" s="25"/>
      <c r="G17" s="20"/>
      <c r="H17" s="64"/>
      <c r="I17" s="20"/>
      <c r="J17" s="64"/>
      <c r="K17" s="75"/>
      <c r="L17" s="20"/>
    </row>
    <row r="18" spans="1:12" s="5" customFormat="1" ht="21" customHeight="1">
      <c r="A18" s="20"/>
      <c r="B18" s="20"/>
      <c r="C18" s="95"/>
      <c r="D18" s="95"/>
      <c r="E18" s="95"/>
      <c r="F18" s="25"/>
      <c r="G18" s="20"/>
      <c r="H18" s="64"/>
      <c r="I18" s="20"/>
      <c r="J18" s="64"/>
      <c r="K18" s="75"/>
      <c r="L18" s="20"/>
    </row>
    <row r="19" spans="1:12" s="5" customFormat="1" ht="21" customHeight="1">
      <c r="A19" s="20"/>
      <c r="B19" s="20"/>
      <c r="C19" s="95"/>
      <c r="D19" s="95"/>
      <c r="E19" s="95"/>
      <c r="F19" s="25"/>
      <c r="G19" s="20"/>
      <c r="H19" s="64"/>
      <c r="I19" s="20"/>
      <c r="J19" s="64"/>
      <c r="K19" s="75"/>
      <c r="L19" s="20"/>
    </row>
    <row r="20" spans="1:12" s="5" customFormat="1" ht="21" customHeight="1">
      <c r="A20" s="23"/>
      <c r="B20" s="20"/>
      <c r="C20" s="25"/>
      <c r="D20" s="25"/>
      <c r="E20" s="25"/>
      <c r="F20" s="25"/>
      <c r="G20" s="22"/>
      <c r="H20" s="49"/>
      <c r="I20" s="22"/>
      <c r="J20" s="49"/>
      <c r="K20" s="75"/>
      <c r="L20" s="20"/>
    </row>
    <row r="21" spans="1:12" s="5" customFormat="1" ht="21" customHeight="1">
      <c r="A21" s="23"/>
      <c r="B21" s="17" t="s">
        <v>1090</v>
      </c>
      <c r="C21" s="25"/>
      <c r="D21" s="25"/>
      <c r="E21" s="25"/>
      <c r="F21" s="25"/>
      <c r="G21" s="22"/>
      <c r="H21" s="28">
        <f>SUM(H5:H20)</f>
        <v>0</v>
      </c>
      <c r="I21" s="28"/>
      <c r="J21" s="28">
        <f>SUM(J5:J20)</f>
        <v>0</v>
      </c>
      <c r="K21" s="75">
        <f>IF(H21=0,0,ROUND((J21-H21)/H21*100,2))</f>
        <v>0</v>
      </c>
      <c r="L21" s="20"/>
    </row>
    <row r="22" spans="1:12" s="7" customFormat="1" ht="14.25" customHeight="1">
      <c r="A22" s="29" t="str">
        <f>填表必读!A9&amp;填表必读!B9</f>
        <v>产权持有人填表人：刘竹</v>
      </c>
      <c r="D22" s="5"/>
      <c r="G22" s="29" t="str">
        <f>填表必读!A13&amp;填表必读!B13</f>
        <v>评估人员：</v>
      </c>
      <c r="H22" s="50"/>
      <c r="I22" s="1155" t="str">
        <f>现金!G21</f>
        <v>北京卓信大华资产评估有限公司</v>
      </c>
      <c r="J22" s="1155"/>
      <c r="K22" s="1150"/>
      <c r="L22" s="1150"/>
    </row>
    <row r="23" spans="1:12" s="5" customFormat="1" ht="12.75">
      <c r="A23" s="29" t="str">
        <f>填表必读!A11&amp;填表必读!B11</f>
        <v>填表日期：2023年5月5日</v>
      </c>
      <c r="H23" s="50"/>
      <c r="J23" s="50"/>
    </row>
    <row r="24" spans="1:12" s="5" customFormat="1" ht="12.75">
      <c r="H24" s="50"/>
      <c r="J24" s="50"/>
    </row>
    <row r="25" spans="1:12" s="5" customFormat="1" ht="12.75">
      <c r="H25" s="50"/>
      <c r="J25" s="50"/>
    </row>
    <row r="26" spans="1:12" s="5" customFormat="1" ht="12.75">
      <c r="H26" s="50"/>
      <c r="J26" s="50"/>
    </row>
    <row r="27" spans="1:12" s="5" customFormat="1" ht="12.75">
      <c r="H27" s="50"/>
      <c r="J27" s="50"/>
    </row>
    <row r="28" spans="1:12" s="5" customFormat="1" ht="12.75">
      <c r="H28" s="50"/>
      <c r="J28" s="50"/>
    </row>
    <row r="29" spans="1:12" s="5" customFormat="1" ht="12.75">
      <c r="H29" s="50"/>
      <c r="J29" s="50"/>
    </row>
    <row r="30" spans="1:12" s="5" customFormat="1" ht="12.75">
      <c r="H30" s="50"/>
      <c r="J30" s="50"/>
    </row>
    <row r="31" spans="1:12" s="5" customFormat="1" ht="12.75">
      <c r="H31" s="50"/>
      <c r="J31" s="50"/>
    </row>
    <row r="32" spans="1:12" s="5" customFormat="1" ht="12.75">
      <c r="H32" s="50"/>
      <c r="J32" s="50"/>
    </row>
    <row r="33" spans="8:10" s="5" customFormat="1" ht="12.75">
      <c r="H33" s="50"/>
      <c r="J33" s="50"/>
    </row>
    <row r="34" spans="8:10" s="5" customFormat="1" ht="12.75">
      <c r="H34" s="50"/>
      <c r="J34" s="50"/>
    </row>
    <row r="35" spans="8:10" s="5" customFormat="1" ht="12.75">
      <c r="H35" s="50"/>
      <c r="J35" s="50"/>
    </row>
    <row r="36" spans="8:10" s="5" customFormat="1" ht="12.75">
      <c r="H36" s="50"/>
      <c r="J36" s="50"/>
    </row>
    <row r="37" spans="8:10" s="5" customFormat="1" ht="12.75">
      <c r="H37" s="50"/>
      <c r="J37" s="50"/>
    </row>
    <row r="38" spans="8:10" s="5" customFormat="1" ht="12.75">
      <c r="H38" s="50"/>
      <c r="J38" s="50"/>
    </row>
    <row r="39" spans="8:10" s="5" customFormat="1" ht="12.75">
      <c r="H39" s="50"/>
      <c r="J39" s="50"/>
    </row>
    <row r="40" spans="8:10" s="5" customFormat="1" ht="12.75">
      <c r="H40" s="50"/>
      <c r="J40" s="50"/>
    </row>
    <row r="41" spans="8:10" s="5" customFormat="1" ht="12.75">
      <c r="H41" s="50"/>
      <c r="J41" s="50"/>
    </row>
    <row r="42" spans="8:10" s="5" customFormat="1" ht="12.75">
      <c r="H42" s="50"/>
      <c r="J42" s="50"/>
    </row>
    <row r="43" spans="8:10" s="5" customFormat="1" ht="12.75">
      <c r="H43" s="50"/>
      <c r="J43" s="50"/>
    </row>
    <row r="44" spans="8:10" s="5" customFormat="1" ht="12.75">
      <c r="H44" s="50"/>
      <c r="J44" s="50"/>
    </row>
    <row r="45" spans="8:10" s="5" customFormat="1" ht="12.75">
      <c r="H45" s="50"/>
      <c r="J45" s="50"/>
    </row>
    <row r="46" spans="8:10" s="5" customFormat="1" ht="12.75">
      <c r="H46" s="50"/>
      <c r="J46" s="50"/>
    </row>
    <row r="47" spans="8:10" s="8" customFormat="1" ht="12.75">
      <c r="H47" s="51"/>
      <c r="J47" s="51"/>
    </row>
    <row r="48" spans="8:10" s="8" customFormat="1" ht="12.75">
      <c r="H48" s="51"/>
      <c r="J48" s="51"/>
    </row>
    <row r="49" spans="8:10" s="8" customFormat="1" ht="12.75">
      <c r="H49" s="51"/>
      <c r="J49" s="51"/>
    </row>
    <row r="50" spans="8:10" s="8" customFormat="1" ht="12.75">
      <c r="H50" s="51"/>
      <c r="J50" s="51"/>
    </row>
    <row r="51" spans="8:10" s="8" customFormat="1" ht="12.75">
      <c r="H51" s="51"/>
      <c r="J51" s="51"/>
    </row>
    <row r="52" spans="8:10" s="8" customFormat="1" ht="12.75">
      <c r="H52" s="51"/>
      <c r="J52" s="51"/>
    </row>
    <row r="53" spans="8:10" s="8" customFormat="1" ht="12.75">
      <c r="H53" s="51"/>
      <c r="J53" s="51"/>
    </row>
    <row r="54" spans="8:10" s="8" customFormat="1" ht="12.75">
      <c r="H54" s="51"/>
      <c r="J54" s="51"/>
    </row>
    <row r="55" spans="8:10" s="8" customFormat="1" ht="12.75">
      <c r="H55" s="51"/>
      <c r="J55" s="51"/>
    </row>
    <row r="56" spans="8:10" s="8" customFormat="1" ht="12.75">
      <c r="H56" s="51"/>
      <c r="J56" s="51"/>
    </row>
    <row r="57" spans="8:10" s="8" customFormat="1" ht="12.75">
      <c r="H57" s="51"/>
      <c r="J57" s="51"/>
    </row>
    <row r="58" spans="8:10" s="8" customFormat="1" ht="12.75">
      <c r="H58" s="51"/>
      <c r="J58" s="51"/>
    </row>
    <row r="59" spans="8:10" s="8" customFormat="1" ht="12.75">
      <c r="H59" s="51"/>
      <c r="J59" s="51"/>
    </row>
    <row r="60" spans="8:10" s="8" customFormat="1" ht="12.75">
      <c r="H60" s="51"/>
      <c r="J60" s="51"/>
    </row>
    <row r="61" spans="8:10" s="8" customFormat="1" ht="12.75">
      <c r="H61" s="51"/>
      <c r="J61" s="51"/>
    </row>
    <row r="62" spans="8:10" s="8" customFormat="1" ht="12.75">
      <c r="H62" s="51"/>
      <c r="J62" s="51"/>
    </row>
    <row r="63" spans="8:10" s="8" customFormat="1" ht="12.75">
      <c r="H63" s="51"/>
      <c r="J63" s="51"/>
    </row>
    <row r="64" spans="8:10" s="8" customFormat="1" ht="12.75">
      <c r="H64" s="51"/>
      <c r="J64" s="51"/>
    </row>
    <row r="65" spans="1:10" s="8" customFormat="1" ht="12.75">
      <c r="H65" s="51"/>
      <c r="J65" s="51"/>
    </row>
    <row r="66" spans="1:10" s="8" customFormat="1" ht="12.75">
      <c r="H66" s="51"/>
      <c r="J66" s="51"/>
    </row>
    <row r="67" spans="1:10" s="8" customFormat="1" ht="12.75">
      <c r="H67" s="51"/>
      <c r="J67" s="51"/>
    </row>
    <row r="68" spans="1:10" s="8" customFormat="1" ht="12.75">
      <c r="H68" s="51"/>
      <c r="J68" s="51"/>
    </row>
    <row r="69" spans="1:10" s="8" customFormat="1" ht="12.75">
      <c r="H69" s="51"/>
      <c r="J69" s="51"/>
    </row>
    <row r="70" spans="1:10" s="8" customFormat="1" ht="12.75">
      <c r="H70" s="51"/>
      <c r="J70" s="51"/>
    </row>
    <row r="71" spans="1:10" s="8" customFormat="1" ht="12.75">
      <c r="H71" s="51"/>
      <c r="J71" s="51"/>
    </row>
    <row r="72" spans="1:10" s="8" customFormat="1" ht="12.75">
      <c r="H72" s="51"/>
      <c r="J72" s="51"/>
    </row>
    <row r="73" spans="1:10" s="8" customFormat="1" ht="12.75">
      <c r="H73" s="51"/>
      <c r="J73" s="51"/>
    </row>
    <row r="74" spans="1:10" s="8" customFormat="1" ht="12.75">
      <c r="H74" s="51"/>
      <c r="J74" s="51"/>
    </row>
    <row r="75" spans="1:10" s="8" customFormat="1" ht="12.75">
      <c r="H75" s="51"/>
      <c r="J75" s="51"/>
    </row>
    <row r="76" spans="1:10" s="8" customFormat="1" ht="12.75">
      <c r="H76" s="51"/>
      <c r="J76" s="51"/>
    </row>
    <row r="77" spans="1:10" s="8" customFormat="1" ht="12.75">
      <c r="H77" s="51"/>
      <c r="J77" s="51"/>
    </row>
    <row r="78" spans="1:10">
      <c r="A78" s="8"/>
      <c r="B78" s="8"/>
    </row>
    <row r="79" spans="1:10">
      <c r="A79" s="8"/>
      <c r="B79" s="8"/>
    </row>
    <row r="80" spans="1:10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</sheetData>
  <mergeCells count="1">
    <mergeCell ref="I22:L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U146"/>
  <sheetViews>
    <sheetView workbookViewId="0">
      <selection activeCell="E23" sqref="E23"/>
    </sheetView>
  </sheetViews>
  <sheetFormatPr defaultColWidth="8.75" defaultRowHeight="15.75"/>
  <cols>
    <col min="1" max="1" width="7.625" style="9" customWidth="1"/>
    <col min="2" max="2" width="22.125" style="9" customWidth="1"/>
    <col min="3" max="3" width="11.75" style="9" customWidth="1"/>
    <col min="4" max="6" width="10.25" style="9" customWidth="1"/>
    <col min="7" max="7" width="7.75" style="9" customWidth="1"/>
    <col min="8" max="9" width="16.25" style="9" customWidth="1"/>
    <col min="10" max="10" width="7.25" style="9" hidden="1" customWidth="1"/>
    <col min="11" max="11" width="12.25" style="9" customWidth="1"/>
    <col min="12" max="16384" width="8.75" style="9"/>
  </cols>
  <sheetData>
    <row r="1" spans="1:21" s="1" customFormat="1" ht="30" customHeight="1">
      <c r="B1" s="1149" t="s">
        <v>1289</v>
      </c>
      <c r="C1" s="1149"/>
      <c r="D1" s="1149"/>
      <c r="E1" s="1149"/>
      <c r="F1" s="1149"/>
      <c r="G1" s="1149"/>
      <c r="H1" s="1149"/>
      <c r="I1" s="1149"/>
      <c r="J1" s="12"/>
      <c r="K1" s="11" t="s">
        <v>1290</v>
      </c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2" customFormat="1" ht="15" customHeight="1">
      <c r="D2" s="9"/>
      <c r="E2" s="9"/>
      <c r="F2" s="9"/>
      <c r="I2" s="9"/>
      <c r="J2" s="8"/>
      <c r="K2" s="74"/>
      <c r="L2" s="31"/>
      <c r="M2" s="31"/>
    </row>
    <row r="3" spans="1:21" s="3" customFormat="1" ht="21" customHeight="1">
      <c r="A3" s="3" t="str">
        <f>流动负债汇总表!A3</f>
        <v>产权持有人名称：毕节赛德水泥有限公司</v>
      </c>
      <c r="E3" s="14" t="str">
        <f>流动负债汇总表!D3</f>
        <v xml:space="preserve">          评估基准日：2022年12月31日</v>
      </c>
      <c r="F3" s="14"/>
      <c r="H3" s="16"/>
      <c r="I3" s="16"/>
      <c r="J3" s="16"/>
      <c r="K3" s="15" t="s">
        <v>184</v>
      </c>
    </row>
    <row r="4" spans="1:21" s="4" customFormat="1" ht="21" customHeight="1">
      <c r="A4" s="17" t="s">
        <v>88</v>
      </c>
      <c r="B4" s="17" t="s">
        <v>1230</v>
      </c>
      <c r="C4" s="17" t="s">
        <v>512</v>
      </c>
      <c r="D4" s="17" t="s">
        <v>229</v>
      </c>
      <c r="E4" s="17" t="s">
        <v>513</v>
      </c>
      <c r="F4" s="17" t="s">
        <v>231</v>
      </c>
      <c r="G4" s="17" t="s">
        <v>1291</v>
      </c>
      <c r="H4" s="18" t="s">
        <v>189</v>
      </c>
      <c r="I4" s="17" t="s">
        <v>25</v>
      </c>
      <c r="J4" s="17" t="s">
        <v>27</v>
      </c>
      <c r="K4" s="17" t="s">
        <v>160</v>
      </c>
    </row>
    <row r="5" spans="1:21" s="5" customFormat="1" ht="21" customHeight="1">
      <c r="A5" s="19">
        <f>ROW()-4</f>
        <v>1</v>
      </c>
      <c r="B5" s="20"/>
      <c r="C5" s="25"/>
      <c r="D5" s="25"/>
      <c r="E5" s="25"/>
      <c r="F5" s="25"/>
      <c r="G5" s="25"/>
      <c r="H5" s="22"/>
      <c r="I5" s="22"/>
      <c r="J5" s="88">
        <f>IF(H5=0,0,ROUND((I5-H5)/H5*100,2))</f>
        <v>0</v>
      </c>
      <c r="K5" s="20"/>
    </row>
    <row r="6" spans="1:21" s="5" customFormat="1" ht="21" customHeight="1">
      <c r="A6" s="36"/>
      <c r="B6" s="20"/>
      <c r="C6" s="25"/>
      <c r="D6" s="25"/>
      <c r="E6" s="25"/>
      <c r="F6" s="25"/>
      <c r="G6" s="25"/>
      <c r="H6" s="22"/>
      <c r="I6" s="22"/>
      <c r="J6" s="88"/>
      <c r="K6" s="20"/>
    </row>
    <row r="7" spans="1:21" s="5" customFormat="1" ht="21" customHeight="1">
      <c r="A7" s="36"/>
      <c r="B7" s="20"/>
      <c r="C7" s="25"/>
      <c r="D7" s="25"/>
      <c r="E7" s="25"/>
      <c r="F7" s="25"/>
      <c r="G7" s="25"/>
      <c r="H7" s="22"/>
      <c r="I7" s="22"/>
      <c r="J7" s="88"/>
      <c r="K7" s="20"/>
    </row>
    <row r="8" spans="1:21" s="5" customFormat="1" ht="21" customHeight="1">
      <c r="A8" s="36"/>
      <c r="B8" s="20"/>
      <c r="C8" s="25"/>
      <c r="D8" s="25"/>
      <c r="E8" s="25"/>
      <c r="F8" s="25"/>
      <c r="G8" s="25"/>
      <c r="H8" s="22"/>
      <c r="I8" s="22"/>
      <c r="J8" s="88"/>
      <c r="K8" s="20"/>
    </row>
    <row r="9" spans="1:21" s="5" customFormat="1" ht="21" customHeight="1">
      <c r="A9" s="36"/>
      <c r="B9" s="20"/>
      <c r="C9" s="25"/>
      <c r="D9" s="25"/>
      <c r="E9" s="25"/>
      <c r="F9" s="25"/>
      <c r="G9" s="25"/>
      <c r="H9" s="22"/>
      <c r="I9" s="22"/>
      <c r="J9" s="88"/>
      <c r="K9" s="20"/>
    </row>
    <row r="10" spans="1:21" s="5" customFormat="1" ht="21" customHeight="1">
      <c r="A10" s="36"/>
      <c r="B10" s="20"/>
      <c r="C10" s="25"/>
      <c r="D10" s="25"/>
      <c r="E10" s="25"/>
      <c r="F10" s="25"/>
      <c r="G10" s="25"/>
      <c r="H10" s="22"/>
      <c r="I10" s="22"/>
      <c r="J10" s="88"/>
      <c r="K10" s="20"/>
    </row>
    <row r="11" spans="1:21" s="5" customFormat="1" ht="21" customHeight="1">
      <c r="A11" s="36"/>
      <c r="B11" s="20"/>
      <c r="C11" s="25"/>
      <c r="D11" s="25"/>
      <c r="E11" s="25"/>
      <c r="F11" s="25"/>
      <c r="G11" s="25"/>
      <c r="H11" s="22"/>
      <c r="I11" s="22"/>
      <c r="J11" s="88"/>
      <c r="K11" s="20"/>
    </row>
    <row r="12" spans="1:21" s="5" customFormat="1" ht="21" customHeight="1">
      <c r="A12" s="36"/>
      <c r="B12" s="20"/>
      <c r="C12" s="25"/>
      <c r="D12" s="25"/>
      <c r="E12" s="25"/>
      <c r="F12" s="25"/>
      <c r="G12" s="25"/>
      <c r="H12" s="22"/>
      <c r="I12" s="22"/>
      <c r="J12" s="88"/>
      <c r="K12" s="20"/>
    </row>
    <row r="13" spans="1:21" s="5" customFormat="1" ht="21" customHeight="1">
      <c r="A13" s="36"/>
      <c r="B13" s="20"/>
      <c r="C13" s="25"/>
      <c r="D13" s="25"/>
      <c r="E13" s="25"/>
      <c r="F13" s="25"/>
      <c r="G13" s="25"/>
      <c r="H13" s="22"/>
      <c r="I13" s="22"/>
      <c r="J13" s="88"/>
      <c r="K13" s="20"/>
    </row>
    <row r="14" spans="1:21" s="5" customFormat="1" ht="21" customHeight="1">
      <c r="A14" s="36"/>
      <c r="B14" s="20"/>
      <c r="C14" s="25"/>
      <c r="D14" s="25"/>
      <c r="E14" s="25"/>
      <c r="F14" s="25"/>
      <c r="G14" s="25"/>
      <c r="H14" s="22"/>
      <c r="I14" s="22"/>
      <c r="J14" s="88"/>
      <c r="K14" s="20"/>
    </row>
    <row r="15" spans="1:21" s="5" customFormat="1" ht="21" customHeight="1">
      <c r="A15" s="36"/>
      <c r="B15" s="20"/>
      <c r="C15" s="25"/>
      <c r="D15" s="25"/>
      <c r="E15" s="25"/>
      <c r="F15" s="25"/>
      <c r="G15" s="25"/>
      <c r="H15" s="22"/>
      <c r="I15" s="22"/>
      <c r="J15" s="88"/>
      <c r="K15" s="20"/>
    </row>
    <row r="16" spans="1:21" s="5" customFormat="1" ht="21" customHeight="1">
      <c r="A16" s="36"/>
      <c r="B16" s="20"/>
      <c r="C16" s="25"/>
      <c r="D16" s="25"/>
      <c r="E16" s="25"/>
      <c r="F16" s="25"/>
      <c r="G16" s="25"/>
      <c r="H16" s="22"/>
      <c r="I16" s="22"/>
      <c r="J16" s="88"/>
      <c r="K16" s="20"/>
    </row>
    <row r="17" spans="1:11" s="5" customFormat="1" ht="21" customHeight="1">
      <c r="A17" s="36"/>
      <c r="B17" s="20"/>
      <c r="C17" s="25"/>
      <c r="D17" s="25"/>
      <c r="E17" s="25"/>
      <c r="F17" s="25"/>
      <c r="G17" s="25"/>
      <c r="H17" s="22"/>
      <c r="I17" s="22"/>
      <c r="J17" s="88"/>
      <c r="K17" s="20"/>
    </row>
    <row r="18" spans="1:11" s="5" customFormat="1" ht="21" customHeight="1">
      <c r="A18" s="36"/>
      <c r="B18" s="20"/>
      <c r="C18" s="25"/>
      <c r="D18" s="25"/>
      <c r="E18" s="25"/>
      <c r="F18" s="25"/>
      <c r="G18" s="25"/>
      <c r="H18" s="22"/>
      <c r="I18" s="22"/>
      <c r="J18" s="88"/>
      <c r="K18" s="20"/>
    </row>
    <row r="19" spans="1:11" s="5" customFormat="1" ht="21" customHeight="1">
      <c r="A19" s="36"/>
      <c r="B19" s="20"/>
      <c r="C19" s="25"/>
      <c r="D19" s="25"/>
      <c r="E19" s="25"/>
      <c r="F19" s="25"/>
      <c r="G19" s="25"/>
      <c r="H19" s="22"/>
      <c r="I19" s="22"/>
      <c r="J19" s="88"/>
      <c r="K19" s="20"/>
    </row>
    <row r="20" spans="1:11" s="5" customFormat="1" ht="21" customHeight="1">
      <c r="A20" s="36"/>
      <c r="B20" s="20"/>
      <c r="C20" s="25"/>
      <c r="D20" s="25"/>
      <c r="E20" s="25"/>
      <c r="F20" s="25"/>
      <c r="G20" s="25"/>
      <c r="H20" s="22"/>
      <c r="I20" s="22"/>
      <c r="J20" s="88"/>
      <c r="K20" s="20"/>
    </row>
    <row r="21" spans="1:11" s="6" customFormat="1" ht="21" customHeight="1">
      <c r="A21" s="37"/>
      <c r="B21" s="17" t="s">
        <v>181</v>
      </c>
      <c r="C21" s="17"/>
      <c r="D21" s="17"/>
      <c r="E21" s="17"/>
      <c r="F21" s="17"/>
      <c r="G21" s="17"/>
      <c r="H21" s="28">
        <f>SUM(H5:H20)</f>
        <v>0</v>
      </c>
      <c r="I21" s="28">
        <f>SUM(I5:I20)</f>
        <v>0</v>
      </c>
      <c r="J21" s="75">
        <f>IF(H21=0,0,ROUND((I21-H21)/H21*100,2))</f>
        <v>0</v>
      </c>
      <c r="K21" s="27"/>
    </row>
    <row r="22" spans="1:11" s="7" customFormat="1" ht="14.25" customHeight="1">
      <c r="A22" s="29" t="str">
        <f>填表必读!A9&amp;填表必读!B9</f>
        <v>产权持有人填表人：刘竹</v>
      </c>
      <c r="D22" s="5"/>
      <c r="E22" s="29" t="str">
        <f>填表必读!A13&amp;填表必读!B13</f>
        <v>评估人员：</v>
      </c>
      <c r="I22" s="1043" t="str">
        <f>现金!G21</f>
        <v>北京卓信大华资产评估有限公司</v>
      </c>
      <c r="J22" s="1043"/>
      <c r="K22" s="1043"/>
    </row>
    <row r="23" spans="1:11" s="5" customFormat="1" ht="12.75">
      <c r="A23" s="29" t="str">
        <f>填表必读!A11&amp;填表必读!B11</f>
        <v>填表日期：2023年5月5日</v>
      </c>
    </row>
    <row r="24" spans="1:11" s="5" customFormat="1" ht="12.75"/>
    <row r="25" spans="1:11" s="5" customFormat="1" ht="12.75"/>
    <row r="26" spans="1:11" s="5" customFormat="1" ht="12.75"/>
    <row r="27" spans="1:11" s="5" customFormat="1" ht="12.75"/>
    <row r="28" spans="1:11" s="5" customFormat="1" ht="12.75"/>
    <row r="29" spans="1:11" s="5" customFormat="1" ht="12.75"/>
    <row r="30" spans="1:11" s="5" customFormat="1" ht="12.75"/>
    <row r="31" spans="1:11" s="5" customFormat="1" ht="12.75"/>
    <row r="32" spans="1:11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8" customFormat="1" ht="12.75"/>
    <row r="48" s="8" customFormat="1" ht="12.75"/>
    <row r="49" s="8" customFormat="1" ht="12.75"/>
    <row r="50" s="8" customFormat="1" ht="12.75"/>
    <row r="51" s="8" customFormat="1" ht="12.75"/>
    <row r="52" s="8" customFormat="1" ht="12.75"/>
    <row r="53" s="8" customFormat="1" ht="12.75"/>
    <row r="54" s="8" customFormat="1" ht="12.75"/>
    <row r="55" s="8" customFormat="1" ht="12.75"/>
    <row r="56" s="8" customFormat="1" ht="12.75"/>
    <row r="57" s="8" customFormat="1" ht="12.75"/>
    <row r="58" s="8" customFormat="1" ht="12.75"/>
    <row r="59" s="8" customFormat="1" ht="12.75"/>
    <row r="60" s="8" customFormat="1" ht="12.75"/>
    <row r="61" s="8" customFormat="1" ht="12.75"/>
    <row r="62" s="8" customFormat="1" ht="12.75"/>
    <row r="63" s="8" customFormat="1" ht="12.75"/>
    <row r="64" s="8" customFormat="1" ht="12.75"/>
    <row r="65" spans="1:2" s="8" customFormat="1" ht="12.75"/>
    <row r="66" spans="1:2" s="8" customFormat="1" ht="12.75"/>
    <row r="67" spans="1:2" s="8" customFormat="1" ht="12.75"/>
    <row r="68" spans="1:2" s="8" customFormat="1" ht="12.75"/>
    <row r="69" spans="1:2" s="8" customFormat="1" ht="12.75"/>
    <row r="70" spans="1:2" s="8" customFormat="1" ht="12.75"/>
    <row r="71" spans="1:2" s="8" customFormat="1" ht="12.75"/>
    <row r="72" spans="1:2" s="8" customFormat="1" ht="12.75"/>
    <row r="73" spans="1:2" s="8" customFormat="1" ht="12.75"/>
    <row r="74" spans="1:2" s="8" customFormat="1" ht="12.75"/>
    <row r="75" spans="1:2" s="8" customFormat="1" ht="12.75"/>
    <row r="76" spans="1:2" s="8" customFormat="1" ht="12.75"/>
    <row r="77" spans="1:2" s="8" customFormat="1" ht="12.75"/>
    <row r="78" spans="1:2">
      <c r="A78" s="8"/>
      <c r="B78" s="8"/>
    </row>
    <row r="79" spans="1:2">
      <c r="A79" s="8"/>
      <c r="B79" s="8"/>
    </row>
    <row r="80" spans="1:2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</sheetData>
  <mergeCells count="2">
    <mergeCell ref="B1:I1"/>
    <mergeCell ref="I22:K22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fitToHeight="0" orientation="landscape" horizontalDpi="300" verticalDpi="300"/>
  <headerFooter alignWithMargins="0">
    <oddFooter>&amp;C&amp;"宋体,加粗"&amp;10共&amp;N页第&amp;P页</oddFooter>
  </headerFooter>
  <legacy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H22"/>
  <sheetViews>
    <sheetView workbookViewId="0">
      <selection activeCell="A2" sqref="A2:H2"/>
    </sheetView>
  </sheetViews>
  <sheetFormatPr defaultColWidth="8.75" defaultRowHeight="15.75"/>
  <cols>
    <col min="1" max="1" width="8.75" style="9"/>
    <col min="2" max="2" width="20.625" style="9" customWidth="1"/>
    <col min="3" max="5" width="13.75" style="9" customWidth="1"/>
    <col min="6" max="6" width="15.125" style="9" customWidth="1"/>
    <col min="7" max="7" width="15.75" style="9" customWidth="1"/>
    <col min="8" max="8" width="15.625" style="9" customWidth="1"/>
    <col min="9" max="16384" width="8.75" style="9"/>
  </cols>
  <sheetData>
    <row r="1" spans="1:8" ht="31.15" customHeight="1">
      <c r="B1" s="8"/>
      <c r="C1" s="1017" t="s">
        <v>1292</v>
      </c>
      <c r="D1" s="1017"/>
      <c r="E1" s="1017"/>
      <c r="F1" s="1017"/>
      <c r="G1" s="8"/>
      <c r="H1" s="11" t="s">
        <v>1293</v>
      </c>
    </row>
    <row r="2" spans="1:8">
      <c r="A2" s="1015" t="s">
        <v>467</v>
      </c>
      <c r="B2" s="1015"/>
      <c r="C2" s="1015"/>
      <c r="D2" s="1015"/>
      <c r="E2" s="1015"/>
      <c r="F2" s="1015"/>
      <c r="G2" s="1015"/>
      <c r="H2" s="1016"/>
    </row>
    <row r="3" spans="1:8" customFormat="1" ht="21" customHeight="1">
      <c r="A3" s="3" t="str">
        <f>流动负债汇总表!A3</f>
        <v>产权持有人名称：毕节赛德水泥有限公司</v>
      </c>
      <c r="B3" s="3"/>
      <c r="C3" s="3"/>
      <c r="D3" s="3"/>
      <c r="E3" s="14" t="str">
        <f>流动负债汇总表!D3</f>
        <v xml:space="preserve">          评估基准日：2022年12月31日</v>
      </c>
      <c r="F3" s="16"/>
      <c r="H3" s="15" t="s">
        <v>184</v>
      </c>
    </row>
    <row r="4" spans="1:8" ht="21" customHeight="1">
      <c r="A4" s="76" t="s">
        <v>88</v>
      </c>
      <c r="B4" s="76" t="s">
        <v>1294</v>
      </c>
      <c r="C4" s="76" t="s">
        <v>262</v>
      </c>
      <c r="D4" s="76" t="s">
        <v>261</v>
      </c>
      <c r="E4" s="76" t="s">
        <v>1295</v>
      </c>
      <c r="F4" s="77" t="s">
        <v>24</v>
      </c>
      <c r="G4" s="76" t="s">
        <v>25</v>
      </c>
      <c r="H4" s="76" t="s">
        <v>1296</v>
      </c>
    </row>
    <row r="5" spans="1:8" ht="21" customHeight="1">
      <c r="A5" s="19">
        <f>ROW()-4</f>
        <v>1</v>
      </c>
      <c r="B5" s="78"/>
      <c r="C5" s="79"/>
      <c r="D5" s="79"/>
      <c r="E5" s="79"/>
      <c r="F5" s="80"/>
      <c r="G5" s="80"/>
      <c r="H5" s="78"/>
    </row>
    <row r="6" spans="1:8" ht="21" customHeight="1">
      <c r="A6" s="81">
        <v>2</v>
      </c>
      <c r="B6" s="78"/>
      <c r="C6" s="79"/>
      <c r="D6" s="79"/>
      <c r="E6" s="79"/>
      <c r="F6" s="80"/>
      <c r="G6" s="80"/>
      <c r="H6" s="78"/>
    </row>
    <row r="7" spans="1:8" ht="21" customHeight="1">
      <c r="A7" s="81">
        <v>3</v>
      </c>
      <c r="B7" s="78"/>
      <c r="C7" s="79"/>
      <c r="D7" s="79"/>
      <c r="E7" s="79"/>
      <c r="F7" s="80"/>
      <c r="G7" s="80"/>
      <c r="H7" s="78"/>
    </row>
    <row r="8" spans="1:8" ht="21" customHeight="1">
      <c r="A8" s="81">
        <v>4</v>
      </c>
      <c r="B8" s="78"/>
      <c r="C8" s="79"/>
      <c r="D8" s="79"/>
      <c r="E8" s="79"/>
      <c r="F8" s="80"/>
      <c r="G8" s="80"/>
      <c r="H8" s="82"/>
    </row>
    <row r="9" spans="1:8" ht="21" customHeight="1">
      <c r="A9" s="81"/>
      <c r="B9" s="78"/>
      <c r="C9" s="79"/>
      <c r="D9" s="79"/>
      <c r="E9" s="79"/>
      <c r="F9" s="80"/>
      <c r="G9" s="80"/>
      <c r="H9" s="82"/>
    </row>
    <row r="10" spans="1:8" ht="21" customHeight="1">
      <c r="A10" s="81"/>
      <c r="B10" s="78"/>
      <c r="C10" s="79"/>
      <c r="D10" s="79"/>
      <c r="E10" s="79"/>
      <c r="F10" s="80"/>
      <c r="G10" s="80"/>
      <c r="H10" s="82"/>
    </row>
    <row r="11" spans="1:8" ht="21" customHeight="1">
      <c r="A11" s="81"/>
      <c r="B11" s="83"/>
      <c r="C11" s="79"/>
      <c r="D11" s="79"/>
      <c r="E11" s="79"/>
      <c r="F11" s="80"/>
      <c r="G11" s="80"/>
      <c r="H11" s="82"/>
    </row>
    <row r="12" spans="1:8" ht="21" customHeight="1">
      <c r="A12" s="81"/>
      <c r="B12" s="83"/>
      <c r="C12" s="79"/>
      <c r="D12" s="79"/>
      <c r="E12" s="79"/>
      <c r="F12" s="80"/>
      <c r="G12" s="80"/>
      <c r="H12" s="82"/>
    </row>
    <row r="13" spans="1:8" ht="21" customHeight="1">
      <c r="A13" s="81"/>
      <c r="B13" s="83"/>
      <c r="C13" s="79"/>
      <c r="D13" s="79"/>
      <c r="E13" s="79"/>
      <c r="F13" s="80"/>
      <c r="G13" s="80"/>
      <c r="H13" s="82"/>
    </row>
    <row r="14" spans="1:8" ht="21" customHeight="1">
      <c r="A14" s="81"/>
      <c r="B14" s="83"/>
      <c r="C14" s="79"/>
      <c r="D14" s="79"/>
      <c r="E14" s="79"/>
      <c r="F14" s="80"/>
      <c r="G14" s="80"/>
      <c r="H14" s="82"/>
    </row>
    <row r="15" spans="1:8" ht="21" customHeight="1">
      <c r="A15" s="81"/>
      <c r="B15" s="83"/>
      <c r="C15" s="79"/>
      <c r="D15" s="79"/>
      <c r="E15" s="79"/>
      <c r="F15" s="80"/>
      <c r="G15" s="84"/>
      <c r="H15" s="82"/>
    </row>
    <row r="16" spans="1:8" ht="21" customHeight="1">
      <c r="A16" s="81"/>
      <c r="B16" s="83"/>
      <c r="C16" s="79"/>
      <c r="D16" s="79"/>
      <c r="E16" s="79"/>
      <c r="F16" s="80"/>
      <c r="G16" s="84"/>
      <c r="H16" s="82"/>
    </row>
    <row r="17" spans="1:8" ht="21" customHeight="1">
      <c r="A17" s="81"/>
      <c r="B17" s="83"/>
      <c r="C17" s="79"/>
      <c r="D17" s="79"/>
      <c r="E17" s="79"/>
      <c r="F17" s="80"/>
      <c r="G17" s="84"/>
      <c r="H17" s="82"/>
    </row>
    <row r="18" spans="1:8" ht="21" customHeight="1">
      <c r="A18" s="81"/>
      <c r="B18" s="83"/>
      <c r="C18" s="79"/>
      <c r="D18" s="79"/>
      <c r="E18" s="79"/>
      <c r="F18" s="80"/>
      <c r="G18" s="84"/>
      <c r="H18" s="82"/>
    </row>
    <row r="19" spans="1:8" ht="21" customHeight="1">
      <c r="A19" s="81"/>
      <c r="B19" s="83"/>
      <c r="C19" s="79"/>
      <c r="D19" s="79"/>
      <c r="E19" s="79"/>
      <c r="F19" s="80"/>
      <c r="G19" s="84"/>
      <c r="H19" s="82"/>
    </row>
    <row r="20" spans="1:8" ht="21" customHeight="1">
      <c r="A20" s="81"/>
      <c r="B20" s="17" t="s">
        <v>181</v>
      </c>
      <c r="C20" s="85"/>
      <c r="D20" s="85"/>
      <c r="E20" s="85"/>
      <c r="F20" s="86">
        <f>SUM(F5:F19)</f>
        <v>0</v>
      </c>
      <c r="G20" s="86">
        <f>SUM(G5:G19)</f>
        <v>0</v>
      </c>
      <c r="H20" s="82"/>
    </row>
    <row r="21" spans="1:8">
      <c r="A21" s="29" t="str">
        <f>填表必读!A9&amp;填表必读!B9</f>
        <v>产权持有人填表人：刘竹</v>
      </c>
      <c r="B21" s="7"/>
      <c r="C21" s="7"/>
      <c r="D21" s="5"/>
      <c r="E21" s="29" t="str">
        <f>应付债券!E22</f>
        <v>评估人员：</v>
      </c>
      <c r="F21" s="1043" t="str">
        <f>现金!G21</f>
        <v>北京卓信大华资产评估有限公司</v>
      </c>
      <c r="G21" s="1043"/>
      <c r="H21" s="1043"/>
    </row>
    <row r="22" spans="1:8">
      <c r="A22" s="29" t="str">
        <f>填表必读!A11&amp;填表必读!B11</f>
        <v>填表日期：2023年5月5日</v>
      </c>
      <c r="B22" s="5"/>
      <c r="C22" s="5"/>
      <c r="D22" s="5"/>
      <c r="E22" s="5"/>
      <c r="F22" s="87"/>
      <c r="G22" s="87"/>
      <c r="H22" s="87"/>
    </row>
  </sheetData>
  <mergeCells count="3">
    <mergeCell ref="C1:F1"/>
    <mergeCell ref="A2:H2"/>
    <mergeCell ref="F21:H21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T146"/>
  <sheetViews>
    <sheetView topLeftCell="A10" workbookViewId="0">
      <selection activeCell="E23" sqref="E23"/>
    </sheetView>
  </sheetViews>
  <sheetFormatPr defaultColWidth="8.75" defaultRowHeight="15.75"/>
  <cols>
    <col min="1" max="1" width="8.25" style="9" customWidth="1"/>
    <col min="2" max="2" width="18.25" style="9" customWidth="1"/>
    <col min="3" max="3" width="10.75" style="9" customWidth="1"/>
    <col min="4" max="5" width="13.25" style="9" customWidth="1"/>
    <col min="6" max="6" width="15.25" style="9" customWidth="1"/>
    <col min="7" max="7" width="11.75" style="9" customWidth="1"/>
    <col min="8" max="8" width="14.75" style="9" customWidth="1"/>
    <col min="9" max="9" width="9.125" style="9" hidden="1" customWidth="1"/>
    <col min="10" max="10" width="12.25" style="9" customWidth="1"/>
    <col min="11" max="16384" width="8.75" style="9"/>
  </cols>
  <sheetData>
    <row r="1" spans="1:20" s="1" customFormat="1" ht="30" customHeight="1">
      <c r="D1" s="38" t="s">
        <v>1297</v>
      </c>
      <c r="G1" s="12"/>
      <c r="H1" s="12"/>
      <c r="I1" s="12"/>
      <c r="J1" s="11" t="s">
        <v>1298</v>
      </c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15" customHeight="1">
      <c r="D2" s="9"/>
      <c r="H2" s="8"/>
      <c r="I2" s="8"/>
      <c r="J2" s="74"/>
      <c r="K2" s="31"/>
    </row>
    <row r="3" spans="1:20" s="3" customFormat="1" ht="21" customHeight="1">
      <c r="A3" s="3" t="str">
        <f>非流动负债汇总!A3</f>
        <v>产权持有人名称：毕节赛德水泥有限公司</v>
      </c>
      <c r="E3" s="14" t="str">
        <f>非流动负债汇总!D3</f>
        <v xml:space="preserve">                               评估基准日：2022年12月31日</v>
      </c>
      <c r="H3" s="16"/>
      <c r="I3" s="16"/>
      <c r="J3" s="15" t="s">
        <v>184</v>
      </c>
    </row>
    <row r="4" spans="1:20" s="4" customFormat="1" ht="21" customHeight="1">
      <c r="A4" s="979" t="s">
        <v>88</v>
      </c>
      <c r="B4" s="979" t="s">
        <v>1243</v>
      </c>
      <c r="C4" s="979" t="s">
        <v>262</v>
      </c>
      <c r="D4" s="979" t="s">
        <v>261</v>
      </c>
      <c r="E4" s="70"/>
      <c r="F4" s="71" t="s">
        <v>189</v>
      </c>
      <c r="G4" s="72"/>
      <c r="H4" s="979" t="s">
        <v>25</v>
      </c>
      <c r="I4" s="979" t="s">
        <v>27</v>
      </c>
      <c r="J4" s="979" t="s">
        <v>160</v>
      </c>
    </row>
    <row r="5" spans="1:20" s="5" customFormat="1" ht="21" customHeight="1">
      <c r="A5" s="1125"/>
      <c r="B5" s="1125"/>
      <c r="C5" s="1125"/>
      <c r="D5" s="1125"/>
      <c r="E5" s="17" t="s">
        <v>1299</v>
      </c>
      <c r="F5" s="17" t="s">
        <v>1300</v>
      </c>
      <c r="G5" s="17" t="s">
        <v>181</v>
      </c>
      <c r="H5" s="1125"/>
      <c r="I5" s="1125"/>
      <c r="J5" s="1125"/>
    </row>
    <row r="6" spans="1:20" s="5" customFormat="1" ht="21" customHeight="1">
      <c r="A6" s="19">
        <f>ROW()-5</f>
        <v>1</v>
      </c>
      <c r="B6" s="25"/>
      <c r="C6" s="25"/>
      <c r="D6" s="20"/>
      <c r="E6" s="22"/>
      <c r="F6" s="22"/>
      <c r="G6" s="22"/>
      <c r="H6" s="22"/>
      <c r="I6" s="20"/>
      <c r="J6" s="20"/>
    </row>
    <row r="7" spans="1:20" s="5" customFormat="1" ht="21" customHeight="1">
      <c r="A7" s="23"/>
      <c r="B7" s="20"/>
      <c r="C7" s="25"/>
      <c r="D7" s="20"/>
      <c r="E7" s="22"/>
      <c r="F7" s="22"/>
      <c r="G7" s="22"/>
      <c r="H7" s="22"/>
      <c r="I7" s="20"/>
      <c r="J7" s="20"/>
    </row>
    <row r="8" spans="1:20" s="5" customFormat="1" ht="21" customHeight="1">
      <c r="A8" s="23"/>
      <c r="B8" s="20"/>
      <c r="C8" s="25"/>
      <c r="D8" s="20"/>
      <c r="E8" s="22"/>
      <c r="F8" s="22"/>
      <c r="G8" s="22"/>
      <c r="H8" s="22"/>
      <c r="I8" s="20"/>
      <c r="J8" s="20"/>
    </row>
    <row r="9" spans="1:20" s="5" customFormat="1" ht="21" customHeight="1">
      <c r="A9" s="23"/>
      <c r="B9" s="20"/>
      <c r="C9" s="25"/>
      <c r="D9" s="20"/>
      <c r="E9" s="22"/>
      <c r="F9" s="22"/>
      <c r="G9" s="22"/>
      <c r="H9" s="22"/>
      <c r="I9" s="20"/>
      <c r="J9" s="20"/>
    </row>
    <row r="10" spans="1:20" s="5" customFormat="1" ht="21" customHeight="1">
      <c r="A10" s="23"/>
      <c r="B10" s="20"/>
      <c r="C10" s="25"/>
      <c r="D10" s="20"/>
      <c r="E10" s="22"/>
      <c r="F10" s="22"/>
      <c r="G10" s="22"/>
      <c r="H10" s="22"/>
      <c r="I10" s="20"/>
      <c r="J10" s="20"/>
    </row>
    <row r="11" spans="1:20" s="5" customFormat="1" ht="21" customHeight="1">
      <c r="A11" s="23"/>
      <c r="B11" s="20"/>
      <c r="C11" s="25"/>
      <c r="D11" s="20"/>
      <c r="E11" s="22"/>
      <c r="F11" s="22"/>
      <c r="G11" s="22"/>
      <c r="H11" s="22"/>
      <c r="I11" s="20"/>
      <c r="J11" s="20"/>
    </row>
    <row r="12" spans="1:20" s="5" customFormat="1" ht="21" customHeight="1">
      <c r="A12" s="23"/>
      <c r="B12" s="20"/>
      <c r="C12" s="25"/>
      <c r="D12" s="20"/>
      <c r="E12" s="22"/>
      <c r="F12" s="22"/>
      <c r="G12" s="22"/>
      <c r="H12" s="22"/>
      <c r="I12" s="20"/>
      <c r="J12" s="20"/>
    </row>
    <row r="13" spans="1:20" s="5" customFormat="1" ht="21" customHeight="1">
      <c r="A13" s="23"/>
      <c r="B13" s="20"/>
      <c r="C13" s="25"/>
      <c r="D13" s="20"/>
      <c r="E13" s="22"/>
      <c r="F13" s="22"/>
      <c r="G13" s="22"/>
      <c r="H13" s="22"/>
      <c r="I13" s="20"/>
      <c r="J13" s="20"/>
    </row>
    <row r="14" spans="1:20" s="5" customFormat="1" ht="21" customHeight="1">
      <c r="A14" s="23"/>
      <c r="B14" s="20"/>
      <c r="C14" s="25"/>
      <c r="D14" s="20"/>
      <c r="E14" s="22"/>
      <c r="F14" s="22"/>
      <c r="G14" s="22"/>
      <c r="H14" s="22"/>
      <c r="I14" s="20"/>
      <c r="J14" s="20"/>
    </row>
    <row r="15" spans="1:20" s="5" customFormat="1" ht="21" customHeight="1">
      <c r="A15" s="23"/>
      <c r="B15" s="20"/>
      <c r="C15" s="25"/>
      <c r="D15" s="20"/>
      <c r="E15" s="22"/>
      <c r="F15" s="22"/>
      <c r="G15" s="22"/>
      <c r="H15" s="22"/>
      <c r="I15" s="20"/>
      <c r="J15" s="20"/>
    </row>
    <row r="16" spans="1:20" s="5" customFormat="1" ht="21" customHeight="1">
      <c r="A16" s="23"/>
      <c r="B16" s="20"/>
      <c r="C16" s="25"/>
      <c r="D16" s="20"/>
      <c r="E16" s="22"/>
      <c r="F16" s="22"/>
      <c r="G16" s="22"/>
      <c r="H16" s="22"/>
      <c r="I16" s="20"/>
      <c r="J16" s="20"/>
    </row>
    <row r="17" spans="1:10" s="5" customFormat="1" ht="21" customHeight="1">
      <c r="A17" s="23"/>
      <c r="B17" s="20"/>
      <c r="C17" s="25"/>
      <c r="D17" s="20"/>
      <c r="E17" s="22"/>
      <c r="F17" s="22"/>
      <c r="G17" s="22"/>
      <c r="H17" s="22"/>
      <c r="I17" s="20"/>
      <c r="J17" s="20"/>
    </row>
    <row r="18" spans="1:10" s="5" customFormat="1" ht="21" customHeight="1">
      <c r="A18" s="23"/>
      <c r="B18" s="20"/>
      <c r="C18" s="25"/>
      <c r="D18" s="20"/>
      <c r="E18" s="22"/>
      <c r="F18" s="22"/>
      <c r="G18" s="22"/>
      <c r="H18" s="22"/>
      <c r="I18" s="20"/>
      <c r="J18" s="20"/>
    </row>
    <row r="19" spans="1:10" s="5" customFormat="1" ht="21" customHeight="1">
      <c r="A19" s="23"/>
      <c r="B19" s="20"/>
      <c r="C19" s="25"/>
      <c r="D19" s="20"/>
      <c r="E19" s="22"/>
      <c r="F19" s="22"/>
      <c r="G19" s="22"/>
      <c r="H19" s="22"/>
      <c r="I19" s="20"/>
      <c r="J19" s="20"/>
    </row>
    <row r="20" spans="1:10" s="5" customFormat="1" ht="21" customHeight="1">
      <c r="A20" s="23"/>
      <c r="B20" s="20"/>
      <c r="C20" s="25"/>
      <c r="D20" s="20"/>
      <c r="E20" s="22"/>
      <c r="F20" s="22"/>
      <c r="G20" s="22"/>
      <c r="H20" s="22"/>
      <c r="I20" s="20"/>
      <c r="J20" s="20"/>
    </row>
    <row r="21" spans="1:10" s="6" customFormat="1" ht="21" customHeight="1">
      <c r="A21" s="26"/>
      <c r="B21" s="17" t="s">
        <v>1255</v>
      </c>
      <c r="C21" s="17"/>
      <c r="D21" s="27"/>
      <c r="E21" s="73"/>
      <c r="F21" s="73"/>
      <c r="G21" s="28">
        <f>SUM(G6:G20)</f>
        <v>0</v>
      </c>
      <c r="H21" s="28">
        <f>SUM(H6:H20)</f>
        <v>0</v>
      </c>
      <c r="I21" s="75">
        <f>IF(G21=0,0,ROUND((H21-G21)/G21*100,2))</f>
        <v>0</v>
      </c>
      <c r="J21" s="27"/>
    </row>
    <row r="22" spans="1:10" s="68" customFormat="1" ht="14.25" customHeight="1">
      <c r="A22" s="29" t="str">
        <f>填表必读!A9&amp;填表必读!B9</f>
        <v>产权持有人填表人：刘竹</v>
      </c>
      <c r="D22" s="6"/>
      <c r="E22" s="29" t="str">
        <f>填表必读!A13&amp;填表必读!B13</f>
        <v>评估人员：</v>
      </c>
      <c r="G22" s="30"/>
      <c r="H22" s="1156" t="str">
        <f>现金!G21</f>
        <v>北京卓信大华资产评估有限公司</v>
      </c>
      <c r="I22" s="1156"/>
      <c r="J22" s="1156"/>
    </row>
    <row r="23" spans="1:10" s="6" customFormat="1" ht="12.75">
      <c r="A23" s="29" t="str">
        <f>填表必读!A11&amp;填表必读!B11</f>
        <v>填表日期：2023年5月5日</v>
      </c>
    </row>
    <row r="24" spans="1:10" s="5" customFormat="1" ht="12.75"/>
    <row r="25" spans="1:10" s="5" customFormat="1" ht="12.75"/>
    <row r="26" spans="1:10" s="5" customFormat="1" ht="12.75"/>
    <row r="27" spans="1:10" s="5" customFormat="1" ht="12.75"/>
    <row r="28" spans="1:10" s="5" customFormat="1" ht="12.75"/>
    <row r="29" spans="1:10" s="5" customFormat="1" ht="12.75"/>
    <row r="30" spans="1:10" s="5" customFormat="1" ht="12.75"/>
    <row r="31" spans="1:10" s="5" customFormat="1" ht="12.75"/>
    <row r="32" spans="1:10" s="5" customFormat="1" ht="12.75"/>
    <row r="33" s="5" customFormat="1" ht="12.75"/>
    <row r="34" s="5" customFormat="1" ht="12.75"/>
    <row r="35" s="5" customFormat="1" ht="12.75"/>
    <row r="36" s="5" customFormat="1" ht="12.75"/>
    <row r="37" s="5" customFormat="1" ht="12.75"/>
    <row r="38" s="5" customFormat="1" ht="12.75"/>
    <row r="39" s="5" customFormat="1" ht="12.75"/>
    <row r="40" s="5" customFormat="1" ht="12.75"/>
    <row r="41" s="5" customFormat="1" ht="12.75"/>
    <row r="42" s="5" customFormat="1" ht="12.75"/>
    <row r="43" s="5" customFormat="1" ht="12.75"/>
    <row r="44" s="5" customFormat="1" ht="12.75"/>
    <row r="45" s="5" customFormat="1" ht="12.75"/>
    <row r="46" s="5" customFormat="1" ht="12.75"/>
    <row r="47" s="8" customFormat="1" ht="12.75"/>
    <row r="48" s="8" customFormat="1" ht="12.75"/>
    <row r="49" s="8" customFormat="1" ht="12.75"/>
    <row r="50" s="8" customFormat="1" ht="12.75"/>
    <row r="51" s="8" customFormat="1" ht="12.75"/>
    <row r="52" s="8" customFormat="1" ht="12.75"/>
    <row r="53" s="8" customFormat="1" ht="12.75"/>
    <row r="54" s="8" customFormat="1" ht="12.75"/>
    <row r="55" s="8" customFormat="1" ht="12.75"/>
    <row r="56" s="8" customFormat="1" ht="12.75"/>
    <row r="57" s="8" customFormat="1" ht="12.75"/>
    <row r="58" s="8" customFormat="1" ht="12.75"/>
    <row r="59" s="8" customFormat="1" ht="12.75"/>
    <row r="60" s="8" customFormat="1" ht="12.75"/>
    <row r="61" s="8" customFormat="1" ht="12.75"/>
    <row r="62" s="8" customFormat="1" ht="12.75"/>
    <row r="63" s="8" customFormat="1" ht="12.75"/>
    <row r="64" s="8" customFormat="1" ht="12.75"/>
    <row r="65" spans="1:2" s="8" customFormat="1" ht="12.75"/>
    <row r="66" spans="1:2" s="8" customFormat="1" ht="12.75"/>
    <row r="67" spans="1:2" s="8" customFormat="1" ht="12.75"/>
    <row r="68" spans="1:2" s="8" customFormat="1" ht="12.75"/>
    <row r="69" spans="1:2" s="8" customFormat="1" ht="12.75"/>
    <row r="70" spans="1:2" s="8" customFormat="1" ht="12.75"/>
    <row r="71" spans="1:2" s="8" customFormat="1" ht="12.75"/>
    <row r="72" spans="1:2" s="8" customFormat="1" ht="12.75"/>
    <row r="73" spans="1:2" s="8" customFormat="1" ht="12.75"/>
    <row r="74" spans="1:2" s="8" customFormat="1" ht="12.75"/>
    <row r="75" spans="1:2" s="8" customFormat="1" ht="12.75"/>
    <row r="76" spans="1:2" s="8" customFormat="1" ht="12.75"/>
    <row r="77" spans="1:2" s="8" customFormat="1" ht="12.75"/>
    <row r="78" spans="1:2">
      <c r="A78" s="8"/>
      <c r="B78" s="8"/>
    </row>
    <row r="79" spans="1:2">
      <c r="A79" s="8"/>
      <c r="B79" s="8"/>
    </row>
    <row r="80" spans="1:2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</sheetData>
  <mergeCells count="8">
    <mergeCell ref="H22:J22"/>
    <mergeCell ref="A4:A5"/>
    <mergeCell ref="B4:B5"/>
    <mergeCell ref="C4:C5"/>
    <mergeCell ref="D4:D5"/>
    <mergeCell ref="H4:H5"/>
    <mergeCell ref="I4:I5"/>
    <mergeCell ref="J4:J5"/>
  </mergeCells>
  <phoneticPr fontId="12" type="noConversion"/>
  <printOptions horizontalCentered="1"/>
  <pageMargins left="0.74803149606299202" right="0.74803149606299202" top="0.70866141732283505" bottom="0.94488188976377996" header="1.14173228346457" footer="0.62992125984252001"/>
  <pageSetup paperSize="9" orientation="landscape" horizontalDpi="300" verticalDpi="300"/>
  <headerFooter alignWithMargins="0">
    <oddFooter>&amp;C&amp;"宋体,加粗"&amp;10共&amp;N页第&amp;P页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104</vt:i4>
      </vt:variant>
      <vt:variant>
        <vt:lpstr>命名范围</vt:lpstr>
      </vt:variant>
      <vt:variant>
        <vt:i4>119</vt:i4>
      </vt:variant>
    </vt:vector>
  </HeadingPairs>
  <TitlesOfParts>
    <vt:vector size="223" baseType="lpstr">
      <vt:lpstr>填表必读</vt:lpstr>
      <vt:lpstr>万元汇总表</vt:lpstr>
      <vt:lpstr>评估结果汇总表</vt:lpstr>
      <vt:lpstr>分类汇总表</vt:lpstr>
      <vt:lpstr>流动资产汇总</vt:lpstr>
      <vt:lpstr>货币资金汇总</vt:lpstr>
      <vt:lpstr>现金</vt:lpstr>
      <vt:lpstr>银行</vt:lpstr>
      <vt:lpstr>其他货币资金</vt:lpstr>
      <vt:lpstr>交易性金融资产汇总</vt:lpstr>
      <vt:lpstr>股票</vt:lpstr>
      <vt:lpstr>债券</vt:lpstr>
      <vt:lpstr>基金</vt:lpstr>
      <vt:lpstr>衍生金融资产</vt:lpstr>
      <vt:lpstr>应收票据</vt:lpstr>
      <vt:lpstr>应收账款</vt:lpstr>
      <vt:lpstr>应收款项融资</vt:lpstr>
      <vt:lpstr>预付款项</vt:lpstr>
      <vt:lpstr>其他应收款</vt:lpstr>
      <vt:lpstr>存货汇总</vt:lpstr>
      <vt:lpstr>存货-原材料—分类汇总表</vt:lpstr>
      <vt:lpstr>存货-原材料—分类明细表</vt:lpstr>
      <vt:lpstr>在库周转材料—分类汇总表</vt:lpstr>
      <vt:lpstr>材料采购（在途物资）</vt:lpstr>
      <vt:lpstr>在库周转材料—明细表</vt:lpstr>
      <vt:lpstr>包装物（库存物资）</vt:lpstr>
      <vt:lpstr>产成品（库存商品）—分类汇总表</vt:lpstr>
      <vt:lpstr>产成品（库存商品、开发产品）明细表</vt:lpstr>
      <vt:lpstr>产成品—销售平均单价、成本</vt:lpstr>
      <vt:lpstr>在产品（自制半成品、施工成本）</vt:lpstr>
      <vt:lpstr>委托加工物资</vt:lpstr>
      <vt:lpstr>发出商品</vt:lpstr>
      <vt:lpstr>在用周转材料</vt:lpstr>
      <vt:lpstr>委托代销</vt:lpstr>
      <vt:lpstr>受托代销</vt:lpstr>
      <vt:lpstr>合同资产</vt:lpstr>
      <vt:lpstr>持有待售资产</vt:lpstr>
      <vt:lpstr>一年内到期的非流动资产</vt:lpstr>
      <vt:lpstr> 其他流动资产</vt:lpstr>
      <vt:lpstr>非流动资产汇总</vt:lpstr>
      <vt:lpstr>债权投资</vt:lpstr>
      <vt:lpstr>其他债权投资</vt:lpstr>
      <vt:lpstr>长期应收款</vt:lpstr>
      <vt:lpstr>长期股权投资</vt:lpstr>
      <vt:lpstr>其他权益工具投资汇总表</vt:lpstr>
      <vt:lpstr>其他权益工具—股票投资</vt:lpstr>
      <vt:lpstr>其他权益工具—其他投资</vt:lpstr>
      <vt:lpstr>其他非流动金融资产</vt:lpstr>
      <vt:lpstr>投资性房地产汇总</vt:lpstr>
      <vt:lpstr>已出租的建筑物</vt:lpstr>
      <vt:lpstr>已出租土地使用权</vt:lpstr>
      <vt:lpstr>持有并准备转让土地使用权</vt:lpstr>
      <vt:lpstr>固定汇总表</vt:lpstr>
      <vt:lpstr>房屋建筑物</vt:lpstr>
      <vt:lpstr>管道沟槽</vt:lpstr>
      <vt:lpstr>井巷工程</vt:lpstr>
      <vt:lpstr>构筑物</vt:lpstr>
      <vt:lpstr>机器设备</vt:lpstr>
      <vt:lpstr>车辆</vt:lpstr>
      <vt:lpstr>电子设备</vt:lpstr>
      <vt:lpstr>在建汇总表</vt:lpstr>
      <vt:lpstr>在建土建</vt:lpstr>
      <vt:lpstr>在建设备</vt:lpstr>
      <vt:lpstr>生产性生物资产汇总表</vt:lpstr>
      <vt:lpstr>生产性生物资产—种植业</vt:lpstr>
      <vt:lpstr>生产性生物资产—畜牧养殖业</vt:lpstr>
      <vt:lpstr>生产性生物资产—林业</vt:lpstr>
      <vt:lpstr>生产性生物资产—水产业</vt:lpstr>
      <vt:lpstr>油气资产</vt:lpstr>
      <vt:lpstr>使用权资产汇总表</vt:lpstr>
      <vt:lpstr>使用权资产</vt:lpstr>
      <vt:lpstr>无形资产汇总</vt:lpstr>
      <vt:lpstr>无形资产—土地使用权</vt:lpstr>
      <vt:lpstr>无形资产—资源开采权</vt:lpstr>
      <vt:lpstr>无形资产—其他无形</vt:lpstr>
      <vt:lpstr>开发支出</vt:lpstr>
      <vt:lpstr>商誉</vt:lpstr>
      <vt:lpstr>长期待摊</vt:lpstr>
      <vt:lpstr>递延所得税资产</vt:lpstr>
      <vt:lpstr>其他非流动资产</vt:lpstr>
      <vt:lpstr>流动负债汇总表</vt:lpstr>
      <vt:lpstr>短期借款</vt:lpstr>
      <vt:lpstr>交易性金融负债</vt:lpstr>
      <vt:lpstr>衍生金融负债</vt:lpstr>
      <vt:lpstr>应付票据</vt:lpstr>
      <vt:lpstr>应付账款</vt:lpstr>
      <vt:lpstr>预收款项</vt:lpstr>
      <vt:lpstr>合同负债</vt:lpstr>
      <vt:lpstr>应付职工薪酬</vt:lpstr>
      <vt:lpstr>应交税费</vt:lpstr>
      <vt:lpstr>其他应付</vt:lpstr>
      <vt:lpstr>持有待售负债</vt:lpstr>
      <vt:lpstr>一年内到期非流动负债</vt:lpstr>
      <vt:lpstr>其他流动负债</vt:lpstr>
      <vt:lpstr>非流动负债汇总</vt:lpstr>
      <vt:lpstr>长期借款</vt:lpstr>
      <vt:lpstr>应付债券</vt:lpstr>
      <vt:lpstr>租赁负债</vt:lpstr>
      <vt:lpstr>长期应付款</vt:lpstr>
      <vt:lpstr>长期应付职工薪酬</vt:lpstr>
      <vt:lpstr>预计负债</vt:lpstr>
      <vt:lpstr>递延收益</vt:lpstr>
      <vt:lpstr>递延所得税负债</vt:lpstr>
      <vt:lpstr>其他非流动负债</vt:lpstr>
      <vt:lpstr>' 其他流动资产'!Print_Area</vt:lpstr>
      <vt:lpstr>'包装物（库存物资）'!Print_Area</vt:lpstr>
      <vt:lpstr>'材料采购（在途物资）'!Print_Area</vt:lpstr>
      <vt:lpstr>'产成品（库存商品）—分类汇总表'!Print_Area</vt:lpstr>
      <vt:lpstr>'产成品（库存商品、开发产品）明细表'!Print_Area</vt:lpstr>
      <vt:lpstr>产成品—销售平均单价、成本!Print_Area</vt:lpstr>
      <vt:lpstr>车辆!Print_Area</vt:lpstr>
      <vt:lpstr>持有并准备转让土地使用权!Print_Area</vt:lpstr>
      <vt:lpstr>'存货-原材料—分类汇总表'!Print_Area</vt:lpstr>
      <vt:lpstr>'存货-原材料—分类明细表'!Print_Area</vt:lpstr>
      <vt:lpstr>递延收益!Print_Area</vt:lpstr>
      <vt:lpstr>递延所得税负债!Print_Area</vt:lpstr>
      <vt:lpstr>递延所得税资产!Print_Area</vt:lpstr>
      <vt:lpstr>电子设备!Print_Area</vt:lpstr>
      <vt:lpstr>短期借款!Print_Area</vt:lpstr>
      <vt:lpstr>发出商品!Print_Area</vt:lpstr>
      <vt:lpstr>房屋建筑物!Print_Area</vt:lpstr>
      <vt:lpstr>分类汇总表!Print_Area</vt:lpstr>
      <vt:lpstr>构筑物!Print_Area</vt:lpstr>
      <vt:lpstr>股票!Print_Area</vt:lpstr>
      <vt:lpstr>固定汇总表!Print_Area</vt:lpstr>
      <vt:lpstr>管道沟槽!Print_Area</vt:lpstr>
      <vt:lpstr>机器设备!Print_Area</vt:lpstr>
      <vt:lpstr>交易性金融负债!Print_Area</vt:lpstr>
      <vt:lpstr>井巷工程!Print_Area</vt:lpstr>
      <vt:lpstr>开发支出!Print_Area</vt:lpstr>
      <vt:lpstr>评估结果汇总表!Print_Area</vt:lpstr>
      <vt:lpstr>其他非流动负债!Print_Area</vt:lpstr>
      <vt:lpstr>其他非流动资产!Print_Area</vt:lpstr>
      <vt:lpstr>其他流动负债!Print_Area</vt:lpstr>
      <vt:lpstr>其他权益工具投资汇总表!Print_Area</vt:lpstr>
      <vt:lpstr>其他应付!Print_Area</vt:lpstr>
      <vt:lpstr>其他应收款!Print_Area</vt:lpstr>
      <vt:lpstr>商誉!Print_Area</vt:lpstr>
      <vt:lpstr>生产性生物资产—畜牧养殖业!Print_Area</vt:lpstr>
      <vt:lpstr>生产性生物资产—林业!Print_Area</vt:lpstr>
      <vt:lpstr>生产性生物资产—水产业!Print_Area</vt:lpstr>
      <vt:lpstr>生产性生物资产—种植业!Print_Area</vt:lpstr>
      <vt:lpstr>使用权资产汇总表!Print_Area</vt:lpstr>
      <vt:lpstr>受托代销!Print_Area</vt:lpstr>
      <vt:lpstr>万元汇总表!Print_Area</vt:lpstr>
      <vt:lpstr>委托代销!Print_Area</vt:lpstr>
      <vt:lpstr>委托加工物资!Print_Area</vt:lpstr>
      <vt:lpstr>无形资产汇总!Print_Area</vt:lpstr>
      <vt:lpstr>无形资产—其他无形!Print_Area</vt:lpstr>
      <vt:lpstr>无形资产—土地使用权!Print_Area</vt:lpstr>
      <vt:lpstr>无形资产—资源开采权!Print_Area</vt:lpstr>
      <vt:lpstr>现金!Print_Area</vt:lpstr>
      <vt:lpstr>一年内到期的非流动资产!Print_Area</vt:lpstr>
      <vt:lpstr>一年内到期非流动负债!Print_Area</vt:lpstr>
      <vt:lpstr>已出租的建筑物!Print_Area</vt:lpstr>
      <vt:lpstr>已出租土地使用权!Print_Area</vt:lpstr>
      <vt:lpstr>银行!Print_Area</vt:lpstr>
      <vt:lpstr>应付票据!Print_Area</vt:lpstr>
      <vt:lpstr>应付债券!Print_Area</vt:lpstr>
      <vt:lpstr>应付账款!Print_Area</vt:lpstr>
      <vt:lpstr>应付职工薪酬!Print_Area</vt:lpstr>
      <vt:lpstr>应交税费!Print_Area</vt:lpstr>
      <vt:lpstr>应收款项融资!Print_Area</vt:lpstr>
      <vt:lpstr>应收账款!Print_Area</vt:lpstr>
      <vt:lpstr>油气资产!Print_Area</vt:lpstr>
      <vt:lpstr>预付款项!Print_Area</vt:lpstr>
      <vt:lpstr>预计负债!Print_Area</vt:lpstr>
      <vt:lpstr>预收款项!Print_Area</vt:lpstr>
      <vt:lpstr>'在产品（自制半成品、施工成本）'!Print_Area</vt:lpstr>
      <vt:lpstr>在建汇总表!Print_Area</vt:lpstr>
      <vt:lpstr>在建设备!Print_Area</vt:lpstr>
      <vt:lpstr>在建土建!Print_Area</vt:lpstr>
      <vt:lpstr>在库周转材料—分类汇总表!Print_Area</vt:lpstr>
      <vt:lpstr>在库周转材料—明细表!Print_Area</vt:lpstr>
      <vt:lpstr>在用周转材料!Print_Area</vt:lpstr>
      <vt:lpstr>债券!Print_Area</vt:lpstr>
      <vt:lpstr>长期待摊!Print_Area</vt:lpstr>
      <vt:lpstr>长期股权投资!Print_Area</vt:lpstr>
      <vt:lpstr>长期借款!Print_Area</vt:lpstr>
      <vt:lpstr>长期应付款!Print_Area</vt:lpstr>
      <vt:lpstr>长期应收款!Print_Area</vt:lpstr>
      <vt:lpstr>' 其他流动资产'!Print_Titles</vt:lpstr>
      <vt:lpstr>'包装物（库存物资）'!Print_Titles</vt:lpstr>
      <vt:lpstr>'材料采购（在途物资）'!Print_Titles</vt:lpstr>
      <vt:lpstr>'产成品（库存商品）—分类汇总表'!Print_Titles</vt:lpstr>
      <vt:lpstr>'产成品（库存商品、开发产品）明细表'!Print_Titles</vt:lpstr>
      <vt:lpstr>产成品—销售平均单价、成本!Print_Titles</vt:lpstr>
      <vt:lpstr>车辆!Print_Titles</vt:lpstr>
      <vt:lpstr>'存货-原材料—分类汇总表'!Print_Titles</vt:lpstr>
      <vt:lpstr>'存货-原材料—分类明细表'!Print_Titles</vt:lpstr>
      <vt:lpstr>电子设备!Print_Titles</vt:lpstr>
      <vt:lpstr>发出商品!Print_Titles</vt:lpstr>
      <vt:lpstr>房屋建筑物!Print_Titles</vt:lpstr>
      <vt:lpstr>非流动资产汇总!Print_Titles</vt:lpstr>
      <vt:lpstr>分类汇总表!Print_Titles</vt:lpstr>
      <vt:lpstr>构筑物!Print_Titles</vt:lpstr>
      <vt:lpstr>管道沟槽!Print_Titles</vt:lpstr>
      <vt:lpstr>机器设备!Print_Titles</vt:lpstr>
      <vt:lpstr>井巷工程!Print_Titles</vt:lpstr>
      <vt:lpstr>流动资产汇总!Print_Titles</vt:lpstr>
      <vt:lpstr>评估结果汇总表!Print_Titles</vt:lpstr>
      <vt:lpstr>其他应付!Print_Titles</vt:lpstr>
      <vt:lpstr>其他应收款!Print_Titles</vt:lpstr>
      <vt:lpstr>受托代销!Print_Titles</vt:lpstr>
      <vt:lpstr>万元汇总表!Print_Titles</vt:lpstr>
      <vt:lpstr>委托代销!Print_Titles</vt:lpstr>
      <vt:lpstr>委托加工物资!Print_Titles</vt:lpstr>
      <vt:lpstr>现金!Print_Titles</vt:lpstr>
      <vt:lpstr>一年内到期非流动负债!Print_Titles</vt:lpstr>
      <vt:lpstr>已出租的建筑物!Print_Titles</vt:lpstr>
      <vt:lpstr>银行!Print_Titles</vt:lpstr>
      <vt:lpstr>应付账款!Print_Titles</vt:lpstr>
      <vt:lpstr>应收票据!Print_Titles</vt:lpstr>
      <vt:lpstr>应收账款!Print_Titles</vt:lpstr>
      <vt:lpstr>预付款项!Print_Titles</vt:lpstr>
      <vt:lpstr>预收款项!Print_Titles</vt:lpstr>
      <vt:lpstr>'在产品（自制半成品、施工成本）'!Print_Titles</vt:lpstr>
      <vt:lpstr>在建设备!Print_Titles</vt:lpstr>
      <vt:lpstr>在建土建!Print_Titles</vt:lpstr>
      <vt:lpstr>在库周转材料—分类汇总表!Print_Titles</vt:lpstr>
      <vt:lpstr>在库周转材料—明细表!Print_Titles</vt:lpstr>
      <vt:lpstr>在用周转材料!Print_Titles</vt:lpstr>
      <vt:lpstr>长期应收款!Print_Titles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clt</dc:creator>
  <cp:lastModifiedBy>陈国梦</cp:lastModifiedBy>
  <cp:lastPrinted>2023-06-13T03:20:00Z</cp:lastPrinted>
  <dcterms:created xsi:type="dcterms:W3CDTF">1999-04-07T02:28:00Z</dcterms:created>
  <dcterms:modified xsi:type="dcterms:W3CDTF">2023-07-10T09:17:24Z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51783EE33A7B4389AC01EA1A76EBA52A</vt:lpwstr>
  </property>
  <property fmtid="{D5CDD505-2E9C-101B-9397-08002B2CF9AE}" pid="4" name="commondata">
    <vt:lpwstr>eyJoZGlkIjoiMTRmZTE0Yzg1NDYyY2IwMmRhMjBjMWFmYzE5YzhlNGYifQ==</vt:lpwstr>
  </property>
</Properties>
</file>